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10" windowWidth="16935" windowHeight="9915" activeTab="1"/>
  </bookViews>
  <sheets>
    <sheet name="Rekapitulácia stavby" sheetId="1" r:id="rId1"/>
    <sheet name="09882 - Detské ihrisko" sheetId="2" r:id="rId2"/>
  </sheets>
  <definedNames>
    <definedName name="_xlnm.Print_Titles" localSheetId="1">'09882 - Detské ihrisko'!$113:$113</definedName>
    <definedName name="_xlnm.Print_Titles" localSheetId="0">'Rekapitulácia stavby'!$85:$85</definedName>
    <definedName name="_xlnm.Print_Area" localSheetId="1">'09882 - Detské ihrisko'!$C$4:$Q$70,'09882 - Detské ihrisko'!$C$76:$Q$98,'09882 - Detské ihrisko'!$C$104:$Q$165</definedName>
    <definedName name="_xlnm.Print_Area" localSheetId="0">'Rekapitulácia stavby'!$C$4:$AP$70,'Rekapitulácia stavby'!$C$76:$AP$92</definedName>
  </definedNames>
  <calcPr calcId="145621"/>
</workbook>
</file>

<file path=xl/calcChain.xml><?xml version="1.0" encoding="utf-8"?>
<calcChain xmlns="http://schemas.openxmlformats.org/spreadsheetml/2006/main">
  <c r="AY88" i="1" l="1"/>
  <c r="AX88" i="1"/>
  <c r="BI165" i="2"/>
  <c r="BH165" i="2"/>
  <c r="BG165" i="2"/>
  <c r="BE165" i="2"/>
  <c r="AA165" i="2"/>
  <c r="AA164" i="2"/>
  <c r="Y165" i="2"/>
  <c r="Y164" i="2"/>
  <c r="W165" i="2"/>
  <c r="W164" i="2"/>
  <c r="BK165" i="2"/>
  <c r="BK164" i="2"/>
  <c r="N94" i="2" s="1"/>
  <c r="BF165" i="2"/>
  <c r="BI163" i="2"/>
  <c r="BH163" i="2"/>
  <c r="BG163" i="2"/>
  <c r="BE163" i="2"/>
  <c r="AA163" i="2"/>
  <c r="Y163" i="2"/>
  <c r="W163" i="2"/>
  <c r="BK163" i="2"/>
  <c r="BF163" i="2"/>
  <c r="BI162" i="2"/>
  <c r="BH162" i="2"/>
  <c r="BG162" i="2"/>
  <c r="BE162" i="2"/>
  <c r="AA162" i="2"/>
  <c r="Y162" i="2"/>
  <c r="W162" i="2"/>
  <c r="BK162" i="2"/>
  <c r="BF162" i="2"/>
  <c r="BI161" i="2"/>
  <c r="BH161" i="2"/>
  <c r="BG161" i="2"/>
  <c r="BE161" i="2"/>
  <c r="AA161" i="2"/>
  <c r="Y161" i="2"/>
  <c r="W161" i="2"/>
  <c r="BK161" i="2"/>
  <c r="BF161" i="2"/>
  <c r="BI160" i="2"/>
  <c r="BH160" i="2"/>
  <c r="BG160" i="2"/>
  <c r="BE160" i="2"/>
  <c r="AA160" i="2"/>
  <c r="Y160" i="2"/>
  <c r="W160" i="2"/>
  <c r="BK160" i="2"/>
  <c r="BF160" i="2"/>
  <c r="BI159" i="2"/>
  <c r="BH159" i="2"/>
  <c r="BG159" i="2"/>
  <c r="BE159" i="2"/>
  <c r="AA159" i="2"/>
  <c r="Y159" i="2"/>
  <c r="W159" i="2"/>
  <c r="BK159" i="2"/>
  <c r="BF159" i="2"/>
  <c r="BI158" i="2"/>
  <c r="BH158" i="2"/>
  <c r="BG158" i="2"/>
  <c r="BE158" i="2"/>
  <c r="AA158" i="2"/>
  <c r="Y158" i="2"/>
  <c r="W158" i="2"/>
  <c r="BK158" i="2"/>
  <c r="BF158" i="2"/>
  <c r="BI157" i="2"/>
  <c r="BH157" i="2"/>
  <c r="BG157" i="2"/>
  <c r="BE157" i="2"/>
  <c r="AA157" i="2"/>
  <c r="Y157" i="2"/>
  <c r="W157" i="2"/>
  <c r="BK157" i="2"/>
  <c r="BF157" i="2"/>
  <c r="BI156" i="2"/>
  <c r="BH156" i="2"/>
  <c r="BG156" i="2"/>
  <c r="BE156" i="2"/>
  <c r="AA156" i="2"/>
  <c r="Y156" i="2"/>
  <c r="W156" i="2"/>
  <c r="BK156" i="2"/>
  <c r="BF156" i="2"/>
  <c r="BI155" i="2"/>
  <c r="BH155" i="2"/>
  <c r="BG155" i="2"/>
  <c r="BE155" i="2"/>
  <c r="AA155" i="2"/>
  <c r="Y155" i="2"/>
  <c r="W155" i="2"/>
  <c r="BK155" i="2"/>
  <c r="BF155" i="2"/>
  <c r="BI154" i="2"/>
  <c r="BH154" i="2"/>
  <c r="BG154" i="2"/>
  <c r="BE154" i="2"/>
  <c r="AA154" i="2"/>
  <c r="Y154" i="2"/>
  <c r="W154" i="2"/>
  <c r="BK154" i="2"/>
  <c r="BF154" i="2"/>
  <c r="BI153" i="2"/>
  <c r="BH153" i="2"/>
  <c r="BG153" i="2"/>
  <c r="BE153" i="2"/>
  <c r="AA153" i="2"/>
  <c r="Y153" i="2"/>
  <c r="W153" i="2"/>
  <c r="BK153" i="2"/>
  <c r="BF153" i="2"/>
  <c r="BI152" i="2"/>
  <c r="BH152" i="2"/>
  <c r="BG152" i="2"/>
  <c r="BE152" i="2"/>
  <c r="AA152" i="2"/>
  <c r="Y152" i="2"/>
  <c r="W152" i="2"/>
  <c r="BK152" i="2"/>
  <c r="BF152" i="2"/>
  <c r="BI151" i="2"/>
  <c r="BH151" i="2"/>
  <c r="BG151" i="2"/>
  <c r="BE151" i="2"/>
  <c r="AA151" i="2"/>
  <c r="Y151" i="2"/>
  <c r="W151" i="2"/>
  <c r="BK151" i="2"/>
  <c r="BF151" i="2"/>
  <c r="BI150" i="2"/>
  <c r="BH150" i="2"/>
  <c r="BG150" i="2"/>
  <c r="BE150" i="2"/>
  <c r="AA150" i="2"/>
  <c r="Y150" i="2"/>
  <c r="W150" i="2"/>
  <c r="BK150" i="2"/>
  <c r="BF150" i="2"/>
  <c r="BI149" i="2"/>
  <c r="BH149" i="2"/>
  <c r="BG149" i="2"/>
  <c r="BE149" i="2"/>
  <c r="AA149" i="2"/>
  <c r="Y149" i="2"/>
  <c r="W149" i="2"/>
  <c r="BK149" i="2"/>
  <c r="BF149" i="2"/>
  <c r="BI148" i="2"/>
  <c r="BH148" i="2"/>
  <c r="BG148" i="2"/>
  <c r="BE148" i="2"/>
  <c r="AA148" i="2"/>
  <c r="Y148" i="2"/>
  <c r="W148" i="2"/>
  <c r="BK148" i="2"/>
  <c r="BF148" i="2"/>
  <c r="BI147" i="2"/>
  <c r="BH147" i="2"/>
  <c r="BG147" i="2"/>
  <c r="BE147" i="2"/>
  <c r="AA147" i="2"/>
  <c r="Y147" i="2"/>
  <c r="W147" i="2"/>
  <c r="BK147" i="2"/>
  <c r="BF147" i="2"/>
  <c r="BI146" i="2"/>
  <c r="BH146" i="2"/>
  <c r="BG146" i="2"/>
  <c r="BE146" i="2"/>
  <c r="AA146" i="2"/>
  <c r="Y146" i="2"/>
  <c r="W146" i="2"/>
  <c r="BK146" i="2"/>
  <c r="BF146" i="2"/>
  <c r="BI145" i="2"/>
  <c r="BH145" i="2"/>
  <c r="BG145" i="2"/>
  <c r="BE145" i="2"/>
  <c r="AA145" i="2"/>
  <c r="Y145" i="2"/>
  <c r="W145" i="2"/>
  <c r="BK145" i="2"/>
  <c r="BF145" i="2"/>
  <c r="BI144" i="2"/>
  <c r="BH144" i="2"/>
  <c r="BG144" i="2"/>
  <c r="BE144" i="2"/>
  <c r="AA144" i="2"/>
  <c r="Y144" i="2"/>
  <c r="W144" i="2"/>
  <c r="BK144" i="2"/>
  <c r="BF144" i="2"/>
  <c r="BI143" i="2"/>
  <c r="BH143" i="2"/>
  <c r="BG143" i="2"/>
  <c r="BE143" i="2"/>
  <c r="AA143" i="2"/>
  <c r="Y143" i="2"/>
  <c r="W143" i="2"/>
  <c r="BK143" i="2"/>
  <c r="BF143" i="2"/>
  <c r="BI142" i="2"/>
  <c r="BH142" i="2"/>
  <c r="BG142" i="2"/>
  <c r="BE142" i="2"/>
  <c r="AA142" i="2"/>
  <c r="Y142" i="2"/>
  <c r="W142" i="2"/>
  <c r="BK142" i="2"/>
  <c r="BF142" i="2"/>
  <c r="BI141" i="2"/>
  <c r="BH141" i="2"/>
  <c r="BG141" i="2"/>
  <c r="BE141" i="2"/>
  <c r="AA141" i="2"/>
  <c r="Y141" i="2"/>
  <c r="W141" i="2"/>
  <c r="BK141" i="2"/>
  <c r="BF141" i="2"/>
  <c r="BI140" i="2"/>
  <c r="BH140" i="2"/>
  <c r="BG140" i="2"/>
  <c r="BE140" i="2"/>
  <c r="AA140" i="2"/>
  <c r="Y140" i="2"/>
  <c r="W140" i="2"/>
  <c r="BK140" i="2"/>
  <c r="BF140" i="2"/>
  <c r="BI139" i="2"/>
  <c r="BH139" i="2"/>
  <c r="BG139" i="2"/>
  <c r="BE139" i="2"/>
  <c r="AA139" i="2"/>
  <c r="Y139" i="2"/>
  <c r="W139" i="2"/>
  <c r="BK139" i="2"/>
  <c r="BF139" i="2"/>
  <c r="BI138" i="2"/>
  <c r="BH138" i="2"/>
  <c r="BG138" i="2"/>
  <c r="BE138" i="2"/>
  <c r="AA138" i="2"/>
  <c r="Y138" i="2"/>
  <c r="W138" i="2"/>
  <c r="BK138" i="2"/>
  <c r="BF138" i="2"/>
  <c r="BI137" i="2"/>
  <c r="BH137" i="2"/>
  <c r="BG137" i="2"/>
  <c r="BE137" i="2"/>
  <c r="AA137" i="2"/>
  <c r="Y137" i="2"/>
  <c r="W137" i="2"/>
  <c r="BK137" i="2"/>
  <c r="BF137" i="2"/>
  <c r="BI136" i="2"/>
  <c r="BH136" i="2"/>
  <c r="BG136" i="2"/>
  <c r="BE136" i="2"/>
  <c r="AA136" i="2"/>
  <c r="Y136" i="2"/>
  <c r="W136" i="2"/>
  <c r="BK136" i="2"/>
  <c r="BF136" i="2"/>
  <c r="BI135" i="2"/>
  <c r="BH135" i="2"/>
  <c r="BG135" i="2"/>
  <c r="BE135" i="2"/>
  <c r="AA135" i="2"/>
  <c r="Y135" i="2"/>
  <c r="W135" i="2"/>
  <c r="BK135" i="2"/>
  <c r="BF135" i="2"/>
  <c r="BI134" i="2"/>
  <c r="BH134" i="2"/>
  <c r="BG134" i="2"/>
  <c r="BE134" i="2"/>
  <c r="AA134" i="2"/>
  <c r="Y134" i="2"/>
  <c r="Y131" i="2" s="1"/>
  <c r="W134" i="2"/>
  <c r="BK134" i="2"/>
  <c r="BF134" i="2"/>
  <c r="BI133" i="2"/>
  <c r="BH133" i="2"/>
  <c r="BG133" i="2"/>
  <c r="BE133" i="2"/>
  <c r="AA133" i="2"/>
  <c r="Y133" i="2"/>
  <c r="W133" i="2"/>
  <c r="BK133" i="2"/>
  <c r="BF133" i="2"/>
  <c r="BI132" i="2"/>
  <c r="BH132" i="2"/>
  <c r="BG132" i="2"/>
  <c r="BE132" i="2"/>
  <c r="AA132" i="2"/>
  <c r="AA131" i="2"/>
  <c r="Y132" i="2"/>
  <c r="W132" i="2"/>
  <c r="W131" i="2"/>
  <c r="BK132" i="2"/>
  <c r="BF132" i="2"/>
  <c r="BI130" i="2"/>
  <c r="BH130" i="2"/>
  <c r="BG130" i="2"/>
  <c r="BE130" i="2"/>
  <c r="AA130" i="2"/>
  <c r="Y130" i="2"/>
  <c r="W130" i="2"/>
  <c r="BK130" i="2"/>
  <c r="BF130" i="2"/>
  <c r="BI129" i="2"/>
  <c r="BH129" i="2"/>
  <c r="BG129" i="2"/>
  <c r="BE129" i="2"/>
  <c r="AA129" i="2"/>
  <c r="Y129" i="2"/>
  <c r="W129" i="2"/>
  <c r="BK129" i="2"/>
  <c r="BF129" i="2"/>
  <c r="BI128" i="2"/>
  <c r="BH128" i="2"/>
  <c r="BG128" i="2"/>
  <c r="BE128" i="2"/>
  <c r="AA128" i="2"/>
  <c r="Y128" i="2"/>
  <c r="W128" i="2"/>
  <c r="BK128" i="2"/>
  <c r="BF128" i="2"/>
  <c r="BI127" i="2"/>
  <c r="BH127" i="2"/>
  <c r="BG127" i="2"/>
  <c r="BE127" i="2"/>
  <c r="AA127" i="2"/>
  <c r="AA126" i="2"/>
  <c r="Y127" i="2"/>
  <c r="Y126" i="2"/>
  <c r="W127" i="2"/>
  <c r="W126" i="2"/>
  <c r="BK127" i="2"/>
  <c r="BK126" i="2"/>
  <c r="N92" i="2" s="1"/>
  <c r="BF127" i="2"/>
  <c r="BI125" i="2"/>
  <c r="BH125" i="2"/>
  <c r="BG125" i="2"/>
  <c r="BE125" i="2"/>
  <c r="AA125" i="2"/>
  <c r="AA124" i="2"/>
  <c r="Y125" i="2"/>
  <c r="Y124" i="2"/>
  <c r="W125" i="2"/>
  <c r="W124" i="2"/>
  <c r="BK125" i="2"/>
  <c r="BK124" i="2" s="1"/>
  <c r="N91" i="2" s="1"/>
  <c r="BF125" i="2"/>
  <c r="BI123" i="2"/>
  <c r="BH123" i="2"/>
  <c r="BG123" i="2"/>
  <c r="BE123" i="2"/>
  <c r="AA123" i="2"/>
  <c r="Y123" i="2"/>
  <c r="W123" i="2"/>
  <c r="BK123" i="2"/>
  <c r="BF123" i="2"/>
  <c r="BI122" i="2"/>
  <c r="BH122" i="2"/>
  <c r="BG122" i="2"/>
  <c r="BE122" i="2"/>
  <c r="AA122" i="2"/>
  <c r="Y122" i="2"/>
  <c r="W122" i="2"/>
  <c r="BK122" i="2"/>
  <c r="BF122" i="2"/>
  <c r="BI121" i="2"/>
  <c r="BH121" i="2"/>
  <c r="BG121" i="2"/>
  <c r="BE121" i="2"/>
  <c r="AA121" i="2"/>
  <c r="AA120" i="2"/>
  <c r="Y121" i="2"/>
  <c r="Y120" i="2"/>
  <c r="W121" i="2"/>
  <c r="W120" i="2"/>
  <c r="BK121" i="2"/>
  <c r="BK120" i="2"/>
  <c r="N90" i="2" s="1"/>
  <c r="BF121" i="2"/>
  <c r="BI119" i="2"/>
  <c r="BH119" i="2"/>
  <c r="BG119" i="2"/>
  <c r="BE119" i="2"/>
  <c r="AA119" i="2"/>
  <c r="Y119" i="2"/>
  <c r="W119" i="2"/>
  <c r="BK119" i="2"/>
  <c r="BF119" i="2"/>
  <c r="BI118" i="2"/>
  <c r="BH118" i="2"/>
  <c r="BG118" i="2"/>
  <c r="BE118" i="2"/>
  <c r="AA118" i="2"/>
  <c r="Y118" i="2"/>
  <c r="W118" i="2"/>
  <c r="BK118" i="2"/>
  <c r="BF118" i="2"/>
  <c r="BI117" i="2"/>
  <c r="H35" i="2" s="1"/>
  <c r="BD88" i="1" s="1"/>
  <c r="BD87" i="1" s="1"/>
  <c r="W35" i="1" s="1"/>
  <c r="BH117" i="2"/>
  <c r="H34" i="2" s="1"/>
  <c r="BC88" i="1" s="1"/>
  <c r="BC87" i="1" s="1"/>
  <c r="BG117" i="2"/>
  <c r="H33" i="2"/>
  <c r="BB88" i="1" s="1"/>
  <c r="BB87" i="1" s="1"/>
  <c r="BE117" i="2"/>
  <c r="AA117" i="2"/>
  <c r="AA116" i="2"/>
  <c r="AA115" i="2" s="1"/>
  <c r="AA114" i="2" s="1"/>
  <c r="Y117" i="2"/>
  <c r="Y116" i="2"/>
  <c r="Y115" i="2" s="1"/>
  <c r="Y114" i="2" s="1"/>
  <c r="W117" i="2"/>
  <c r="W116" i="2"/>
  <c r="W115" i="2" s="1"/>
  <c r="W114" i="2" s="1"/>
  <c r="AU88" i="1" s="1"/>
  <c r="AU87" i="1" s="1"/>
  <c r="BK117" i="2"/>
  <c r="BK116" i="2" s="1"/>
  <c r="BF117" i="2"/>
  <c r="F110" i="2"/>
  <c r="F108" i="2"/>
  <c r="F106" i="2"/>
  <c r="M27" i="2"/>
  <c r="AS88" i="1" s="1"/>
  <c r="AS87" i="1" s="1"/>
  <c r="F82" i="2"/>
  <c r="F80" i="2"/>
  <c r="F78" i="2"/>
  <c r="O20" i="2"/>
  <c r="E20" i="2"/>
  <c r="M111" i="2" s="1"/>
  <c r="O19" i="2"/>
  <c r="O17" i="2"/>
  <c r="E17" i="2"/>
  <c r="M82" i="2" s="1"/>
  <c r="O16" i="2"/>
  <c r="O14" i="2"/>
  <c r="E14" i="2"/>
  <c r="F111" i="2" s="1"/>
  <c r="O13" i="2"/>
  <c r="O8" i="2"/>
  <c r="M108" i="2" s="1"/>
  <c r="AK27" i="1"/>
  <c r="AM83" i="1"/>
  <c r="L83" i="1"/>
  <c r="AM82" i="1"/>
  <c r="L82" i="1"/>
  <c r="AM80" i="1"/>
  <c r="L80" i="1"/>
  <c r="L78" i="1"/>
  <c r="L77" i="1"/>
  <c r="M31" i="2" l="1"/>
  <c r="AV88" i="1" s="1"/>
  <c r="BK131" i="2"/>
  <c r="N93" i="2" s="1"/>
  <c r="N116" i="2"/>
  <c r="N89" i="2" s="1"/>
  <c r="W33" i="1"/>
  <c r="AX87" i="1"/>
  <c r="H32" i="2"/>
  <c r="BA88" i="1" s="1"/>
  <c r="BA87" i="1" s="1"/>
  <c r="M32" i="2"/>
  <c r="AW88" i="1" s="1"/>
  <c r="AT88" i="1"/>
  <c r="AY87" i="1"/>
  <c r="W34" i="1"/>
  <c r="M110" i="2"/>
  <c r="M80" i="2"/>
  <c r="F83" i="2"/>
  <c r="H31" i="2"/>
  <c r="AZ88" i="1" s="1"/>
  <c r="AZ87" i="1" s="1"/>
  <c r="M83" i="2"/>
  <c r="BK115" i="2" l="1"/>
  <c r="BK114" i="2" s="1"/>
  <c r="N114" i="2" s="1"/>
  <c r="N87" i="2" s="1"/>
  <c r="W31" i="1"/>
  <c r="AV87" i="1"/>
  <c r="W32" i="1"/>
  <c r="AW87" i="1"/>
  <c r="AK32" i="1" s="1"/>
  <c r="N115" i="2"/>
  <c r="N88" i="2" s="1"/>
  <c r="L98" i="2" l="1"/>
  <c r="M26" i="2"/>
  <c r="M29" i="2" s="1"/>
  <c r="AT87" i="1"/>
  <c r="AK31" i="1"/>
  <c r="AG88" i="1" l="1"/>
  <c r="L37" i="2"/>
  <c r="AG87" i="1" l="1"/>
  <c r="AN88" i="1"/>
  <c r="AG92" i="1" l="1"/>
  <c r="AK26" i="1"/>
  <c r="AK29" i="1" s="1"/>
  <c r="AK37" i="1" s="1"/>
  <c r="AN87" i="1"/>
  <c r="AN92" i="1" s="1"/>
</calcChain>
</file>

<file path=xl/sharedStrings.xml><?xml version="1.0" encoding="utf-8"?>
<sst xmlns="http://schemas.openxmlformats.org/spreadsheetml/2006/main" count="912" uniqueCount="299">
  <si>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</si>
  <si>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</si>
  <si>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</si>
  <si>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</si>
  <si>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</si>
  <si>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</si>
  <si>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</si>
  <si>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</si>
  <si>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</si>
  <si>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</si>
  <si>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</si>
  <si>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</si>
  <si>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</si>
  <si>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</si>
  <si>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09882</t>
  </si>
  <si>
    <t>Stavba:</t>
  </si>
  <si>
    <t>Detské ihrisko</t>
  </si>
  <si>
    <t>JKSO:</t>
  </si>
  <si>
    <t>KS:</t>
  </si>
  <si>
    <t>Miesto:</t>
  </si>
  <si>
    <t>Lichnerova 16, Senec</t>
  </si>
  <si>
    <t>Dátum:</t>
  </si>
  <si>
    <t>Objednávateľ:</t>
  </si>
  <si>
    <t>IČO:</t>
  </si>
  <si>
    <t>Mesto Senec</t>
  </si>
  <si>
    <t>IČO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</si>
  <si>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</si>
  <si>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</si>
  <si>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</si>
  <si>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</si>
  <si>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</si>
  <si>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</si>
  <si>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</si>
  <si>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</si>
  <si>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</si>
  <si>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</si>
  <si>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</si>
  <si>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</si>
  <si>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</si>
  <si>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</si>
  <si>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</si>
  <si>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</si>
  <si>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</si>
  <si>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</si>
  <si>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</si>
  <si>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</si>
  <si>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</si>
  <si>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</si>
  <si>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</si>
  <si>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</si>
  <si>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</si>
  <si>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</si>
  <si>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</si>
  <si>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</si>
  <si>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</si>
  <si>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</si>
  <si>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</si>
  <si>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</si>
  <si>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</si>
  <si>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</si>
  <si>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</si>
  <si>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</si>
  <si>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</si>
  <si>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</si>
  <si>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</si>
  <si>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</si>
  <si>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</si>
  <si>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</si>
  <si>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</si>
  <si>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</si>
  <si>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</si>
  <si>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</si>
  <si>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</si>
  <si>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</si>
  <si>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{981054d3-ee91-4e1c-b5de-cd1c803d8078}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</si>
  <si>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</si>
  <si>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</si>
  <si>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</si>
  <si>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</si>
  <si>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</si>
  <si>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</si>
  <si>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</si>
  <si>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</si>
  <si>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</si>
  <si>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</si>
  <si>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</si>
  <si>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</si>
  <si>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</si>
  <si>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</si>
  <si>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</si>
  <si>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</si>
  <si>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</si>
  <si>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</si>
  <si>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</si>
  <si>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</si>
  <si>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</si>
  <si>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</si>
  <si>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</si>
  <si>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</si>
  <si>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</si>
  <si>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</si>
  <si>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</si>
  <si>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</si>
  <si>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</si>
  <si>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</si>
  <si>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</si>
  <si>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</si>
  <si>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</si>
  <si>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</si>
  <si>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</si>
  <si>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</si>
  <si>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</si>
  <si>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</si>
  <si>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</si>
  <si>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</si>
  <si>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</si>
  <si>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</si>
  <si>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</si>
  <si>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</si>
  <si>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</si>
  <si>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121101001</t>
  </si>
  <si>
    <t>Odstránenie ornice ručne s vodorov. premiest., na hromady do 50 m hr. do 150 mm</t>
  </si>
  <si>
    <t>m3</t>
  </si>
  <si>
    <t>4</t>
  </si>
  <si>
    <t>2</t>
  </si>
  <si>
    <t>358038012</t>
  </si>
  <si>
    <t>132111101</t>
  </si>
  <si>
    <t>Hĺbenie rýh šírky do 600 mm v  horninách tr. 1 a 2 súdržných - ručným náradím</t>
  </si>
  <si>
    <t>1769465778</t>
  </si>
  <si>
    <t>3</t>
  </si>
  <si>
    <t>162301101</t>
  </si>
  <si>
    <t>Vodorovné premiestnenie výkopku po spevnenej ceste z horniny tr.1-4, do 100 m3 na vzdialenosť do 500 m</t>
  </si>
  <si>
    <t>1703515438</t>
  </si>
  <si>
    <t>215901101</t>
  </si>
  <si>
    <t>Zhutnenie podložia z rastlej horniny 1 až 4 pod násypy, z hornina súdržných do 92 % PS a nesúdržných</t>
  </si>
  <si>
    <t>m2</t>
  </si>
  <si>
    <t>-1015601343</t>
  </si>
  <si>
    <t>5</t>
  </si>
  <si>
    <t>289971221</t>
  </si>
  <si>
    <t>Zhotovenie vrstvy z geotextílie na uprav. povrchu sklon nad 1 : 5 do 1 : 2,5 , šírky od 0 do 3 m</t>
  </si>
  <si>
    <t>-1946508911</t>
  </si>
  <si>
    <t>6</t>
  </si>
  <si>
    <t>M</t>
  </si>
  <si>
    <t>693110001200</t>
  </si>
  <si>
    <t>8</t>
  </si>
  <si>
    <t>-137805249</t>
  </si>
  <si>
    <t>7</t>
  </si>
  <si>
    <t>348941111</t>
  </si>
  <si>
    <t>Osadzovanie rámového oplotenia na cementovú maltu, výška rámu do 1500 mm</t>
  </si>
  <si>
    <t>m</t>
  </si>
  <si>
    <t>1384359364</t>
  </si>
  <si>
    <t>564211111</t>
  </si>
  <si>
    <t>Podklad alebo podsyp zo štrkopiesku s rozprestretím, vlhčením a zhutnením, po zhutnení hr. 50 mm</t>
  </si>
  <si>
    <t>-160484993</t>
  </si>
  <si>
    <t>9</t>
  </si>
  <si>
    <t>564752111</t>
  </si>
  <si>
    <t>Podklad alebo kryt z kameniva hrubého drveného veľ. 16-32 mm(vibr.štrk) po zhut.hr. 150 mm</t>
  </si>
  <si>
    <t>757767467</t>
  </si>
  <si>
    <t>10</t>
  </si>
  <si>
    <t>596610011</t>
  </si>
  <si>
    <t>Kladenie gumovej dlažby 1000 x 1000 x 40 mm do štrkového lôžka</t>
  </si>
  <si>
    <t>-1685135862</t>
  </si>
  <si>
    <t>11</t>
  </si>
  <si>
    <t>272520005200</t>
  </si>
  <si>
    <t>Dlažba gumová Special 1000x1000x40 mm, zelená</t>
  </si>
  <si>
    <t>-1208176757</t>
  </si>
  <si>
    <t>12</t>
  </si>
  <si>
    <t>916531112</t>
  </si>
  <si>
    <t>Osadenie záhonového alebo parkového obrubníka betón., do lôžka z bet. pros. tr. C 16/20 bez bočnej opory</t>
  </si>
  <si>
    <t>-897860007</t>
  </si>
  <si>
    <t>13</t>
  </si>
  <si>
    <t>592170001500</t>
  </si>
  <si>
    <t>ks</t>
  </si>
  <si>
    <t>-1320601590</t>
  </si>
  <si>
    <t>14</t>
  </si>
  <si>
    <t>918101112</t>
  </si>
  <si>
    <t>Lôžko pod obrubníky, krajníky alebo obruby z dlažob. kociek z betónu prostého tr. C 16/20</t>
  </si>
  <si>
    <t>-1998765320</t>
  </si>
  <si>
    <t>15</t>
  </si>
  <si>
    <t>936104212</t>
  </si>
  <si>
    <t>Osadenie odpadkového koša kotevnými skrutkami na pevný podklad</t>
  </si>
  <si>
    <t>1047335877</t>
  </si>
  <si>
    <t>16</t>
  </si>
  <si>
    <t>553560004300</t>
  </si>
  <si>
    <t>-2014596600</t>
  </si>
  <si>
    <t>17</t>
  </si>
  <si>
    <t>936105112</t>
  </si>
  <si>
    <t>Montáž detskej zostavy malej z drevených prvkov skladaných na mieste, kotvené skrutkami na pevný podklad</t>
  </si>
  <si>
    <t>súb.</t>
  </si>
  <si>
    <t>838569420</t>
  </si>
  <si>
    <t>18</t>
  </si>
  <si>
    <t>553570006400</t>
  </si>
  <si>
    <t>1116447126</t>
  </si>
  <si>
    <t>19</t>
  </si>
  <si>
    <t>936105115</t>
  </si>
  <si>
    <t>Montáž detskej zostavy veľkej z drevených prvkov skladaných na mieste, kotvené skrutkami na pevný podklad</t>
  </si>
  <si>
    <t>-2140114514</t>
  </si>
  <si>
    <t>553570006900</t>
  </si>
  <si>
    <t>-1127946821</t>
  </si>
  <si>
    <t>21</t>
  </si>
  <si>
    <t>936105132</t>
  </si>
  <si>
    <t>Montáž pieskoviska z drevených prvkov skladaných na mieste, kotvené skrutkami na pevný podklad</t>
  </si>
  <si>
    <t>-1244877998</t>
  </si>
  <si>
    <t>22</t>
  </si>
  <si>
    <t>553570025800</t>
  </si>
  <si>
    <t>-1612573385</t>
  </si>
  <si>
    <t>23</t>
  </si>
  <si>
    <t>936105182</t>
  </si>
  <si>
    <t>Montáž herných doplnkov z drevených prvkov skladaných na mieste, kotvené skrutkami na pevný podklad</t>
  </si>
  <si>
    <t>-1975393962</t>
  </si>
  <si>
    <t>24</t>
  </si>
  <si>
    <t>553560014400</t>
  </si>
  <si>
    <t>Posuvne prestrešenie- zatienenie  ihriska , strieška</t>
  </si>
  <si>
    <t>-1795750985</t>
  </si>
  <si>
    <t>25</t>
  </si>
  <si>
    <t>936105322</t>
  </si>
  <si>
    <t>Montáž detských hojdačiek z prvkov zložených z výroby, drevené alebo kovové, kotvené skrutkami na pevný podklad</t>
  </si>
  <si>
    <t>-1347754398</t>
  </si>
  <si>
    <t>26</t>
  </si>
  <si>
    <t>553570016800</t>
  </si>
  <si>
    <t>-483445814</t>
  </si>
  <si>
    <t>27</t>
  </si>
  <si>
    <t>407021364</t>
  </si>
  <si>
    <t>28</t>
  </si>
  <si>
    <t>553570016600</t>
  </si>
  <si>
    <t>-2033264471</t>
  </si>
  <si>
    <t>29</t>
  </si>
  <si>
    <t>553570017100</t>
  </si>
  <si>
    <t>-2001167260</t>
  </si>
  <si>
    <t>30</t>
  </si>
  <si>
    <t>936105325</t>
  </si>
  <si>
    <t>Montáž prevažovadlových hojdačiek z prvkov zložených z výroby, drevené alebo kovové, kotvené skrutkami na pevný podklad</t>
  </si>
  <si>
    <t>350897840</t>
  </si>
  <si>
    <t>31</t>
  </si>
  <si>
    <t>553570019300</t>
  </si>
  <si>
    <t>-1476348901</t>
  </si>
  <si>
    <t>32</t>
  </si>
  <si>
    <t>936105328</t>
  </si>
  <si>
    <t>Montáž pružinových hojdačiek z prvkov zložených z výroby, drevené alebo kovové, kotvené skrutkami na pevný podklad</t>
  </si>
  <si>
    <t>-1967502801</t>
  </si>
  <si>
    <t>33</t>
  </si>
  <si>
    <t>553570023800</t>
  </si>
  <si>
    <t>-718392419</t>
  </si>
  <si>
    <t>34</t>
  </si>
  <si>
    <t>553570024800</t>
  </si>
  <si>
    <t>497045591</t>
  </si>
  <si>
    <t>35</t>
  </si>
  <si>
    <t>936105362</t>
  </si>
  <si>
    <t>Montáž lanoviek a kolotočov z prvkov zložených z výroby, drevené alebo kovové, kotvené skrutkami na pevný podklad</t>
  </si>
  <si>
    <t>213338002</t>
  </si>
  <si>
    <t>36</t>
  </si>
  <si>
    <t>553570023300</t>
  </si>
  <si>
    <t>-1796371593</t>
  </si>
  <si>
    <t>37</t>
  </si>
  <si>
    <t>936105372</t>
  </si>
  <si>
    <t>Montáž edukatívnych prvkov z prvkov zložených z výroby, drevené alebo kovové, kotvené skrutkami na pevný podklad</t>
  </si>
  <si>
    <t>-586917450</t>
  </si>
  <si>
    <t>38</t>
  </si>
  <si>
    <t>553570026700</t>
  </si>
  <si>
    <t>2113341148</t>
  </si>
  <si>
    <t>39</t>
  </si>
  <si>
    <t>553570027000</t>
  </si>
  <si>
    <t>-998998680</t>
  </si>
  <si>
    <t>40</t>
  </si>
  <si>
    <t>936105382</t>
  </si>
  <si>
    <t>Montáž herných doplnkov z prvkov zložených z výroby, drevené alebo kovové, kotvené skrutkami na pevný podklad</t>
  </si>
  <si>
    <t>1516953241</t>
  </si>
  <si>
    <t>41</t>
  </si>
  <si>
    <t>553570027400</t>
  </si>
  <si>
    <t>585086613</t>
  </si>
  <si>
    <t>42</t>
  </si>
  <si>
    <t>936124122</t>
  </si>
  <si>
    <t>Osadenie parkovej lavičky kotevnými skrutkami bez zabetónovania nôh na pevný podklad</t>
  </si>
  <si>
    <t>1308540091</t>
  </si>
  <si>
    <t>43</t>
  </si>
  <si>
    <t>553570027200</t>
  </si>
  <si>
    <t>-763662424</t>
  </si>
  <si>
    <t>44</t>
  </si>
  <si>
    <t>998231311</t>
  </si>
  <si>
    <t>Presun hmôt pre sadovnícke a krajinárske úpravy do 5000 m vodorovne bez zvislého presunu</t>
  </si>
  <si>
    <t>t</t>
  </si>
  <si>
    <t>-345916161</t>
  </si>
  <si>
    <t xml:space="preserve">Geotextília polypropylénová PP 300, šírka 1,27; 1,75-3,5 m, dĺžka 20-60; 90 m, hrúbka 2,7 mm, netkaná, </t>
  </si>
  <si>
    <t>Obrubník  parkový, lxšxv 1000x50x200 mm, červená</t>
  </si>
  <si>
    <t>Kôš odpadkový , 50 l, štvorcový pôdorys, oceľová kostra opláštená oceľovým plechom, výšky 920 mm</t>
  </si>
  <si>
    <t>Detské prvky - vežičková preliezačka so šmykľavkou 4,6x2,9x2,4 m</t>
  </si>
  <si>
    <t xml:space="preserve">Detské prvky vežičková preliezačka so šmykľavkou </t>
  </si>
  <si>
    <t xml:space="preserve">Pieskovisko, rozmer 4000x4000x310 mm, hliník, HDPE, </t>
  </si>
  <si>
    <t xml:space="preserve">Hojdačka pre 2 batoľatá s operadlom, rozmer 3700x1900x2210 mm, drevo/hliník, HDPE, oceľ, PE, </t>
  </si>
  <si>
    <t xml:space="preserve">Hojdačka pre 2 deti bez operadla, rozmer 3700x1900x2210 mm, drevo/hliník, HDPE, oceľ, PE, </t>
  </si>
  <si>
    <t xml:space="preserve">Hojdačka hniezdo, rozmer 3700x1900x2210 mm, hliník, HDPE, oceľ, plast, hliník, HDPE, PE lano s oceľovou výstuhou, </t>
  </si>
  <si>
    <t xml:space="preserve">Prevažovadlo , rozmer 3000x300x700 mm, hliník, HDPE, oceľ, </t>
  </si>
  <si>
    <t xml:space="preserve">Hojdačka pružinová - koník, farba červeno-žltá, rozmer 108x30 mm, oceľ/plast, </t>
  </si>
  <si>
    <t xml:space="preserve">Hojdačka pružinová - auto, farba modro-žlté, rozmer 93x45 mm, oceľ/plast, </t>
  </si>
  <si>
    <t xml:space="preserve">Kolotoč , rozmer 1550x1550x900 mm, oceľ, </t>
  </si>
  <si>
    <t xml:space="preserve">Tabuľa - hodiny, rozmer 1200x1300x125 mm, hliník, HDPE, oceľ, </t>
  </si>
  <si>
    <t xml:space="preserve">Tabuľa - televízor, rozmer 1200x1300x125 mm, hliník, HDPE, oceľ, </t>
  </si>
  <si>
    <t xml:space="preserve">Diel plotový, farba červeno-žltá, rozmer 2650x1100 mm, </t>
  </si>
  <si>
    <t xml:space="preserve">Lavička po stranách s vyobrazením hríbov,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</si>
</sst>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31" fillId="0" borderId="25" xfId="0" applyFont="1" applyBorder="1" applyAlignment="1" applyProtection="1">
      <alignment horizontal="left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125" activePane="bottomLeft" state="frozen"/>
      <selection pane="bottomLeft" activeCell="Q150" sqref="Q15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153" t="s">
        <v>8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72" t="s">
        <v>11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85" t="s">
        <v>14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186" t="s">
        <v>16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24"/>
      <c r="AQ6" s="23"/>
      <c r="BS6" s="18" t="s">
        <v>9</v>
      </c>
    </row>
    <row r="7" spans="1:73" ht="14.45" customHeight="1">
      <c r="B7" s="22"/>
      <c r="C7" s="24"/>
      <c r="D7" s="28" t="s">
        <v>17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18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19</v>
      </c>
      <c r="E8" s="24"/>
      <c r="F8" s="24"/>
      <c r="G8" s="24"/>
      <c r="H8" s="24"/>
      <c r="I8" s="24"/>
      <c r="J8" s="24"/>
      <c r="K8" s="26" t="s">
        <v>20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21</v>
      </c>
      <c r="AL8" s="24"/>
      <c r="AM8" s="24"/>
      <c r="AN8" s="150">
        <v>43374</v>
      </c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23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23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27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25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23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27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25</v>
      </c>
      <c r="AL17" s="24"/>
      <c r="AM17" s="24"/>
      <c r="AN17" s="26" t="s">
        <v>5</v>
      </c>
      <c r="AO17" s="24"/>
      <c r="AP17" s="24"/>
      <c r="AQ17" s="23"/>
      <c r="BS17" s="18" t="s">
        <v>29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30</v>
      </c>
    </row>
    <row r="19" spans="2:71" ht="14.45" customHeight="1">
      <c r="B19" s="22"/>
      <c r="C19" s="24"/>
      <c r="D19" s="28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23</v>
      </c>
      <c r="AL19" s="24"/>
      <c r="AM19" s="24"/>
      <c r="AN19" s="26" t="s">
        <v>5</v>
      </c>
      <c r="AO19" s="24"/>
      <c r="AP19" s="24"/>
      <c r="AQ19" s="23"/>
      <c r="BS19" s="18" t="s">
        <v>30</v>
      </c>
    </row>
    <row r="20" spans="2:71" ht="18.399999999999999" customHeight="1">
      <c r="B20" s="22"/>
      <c r="C20" s="24"/>
      <c r="D20" s="24"/>
      <c r="E20" s="26" t="s">
        <v>27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25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87" t="s">
        <v>5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9">
        <f>ROUND(AG87,2)</f>
        <v>0</v>
      </c>
      <c r="AL26" s="180"/>
      <c r="AM26" s="180"/>
      <c r="AN26" s="180"/>
      <c r="AO26" s="180"/>
      <c r="AP26" s="24"/>
      <c r="AQ26" s="23"/>
    </row>
    <row r="27" spans="2:71" ht="14.45" customHeight="1">
      <c r="B27" s="22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9">
        <f>ROUND(AG90,2)</f>
        <v>0</v>
      </c>
      <c r="AL27" s="179"/>
      <c r="AM27" s="179"/>
      <c r="AN27" s="179"/>
      <c r="AO27" s="179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1">
        <f>ROUND(AK26+AK27,2)</f>
        <v>0</v>
      </c>
      <c r="AL29" s="182"/>
      <c r="AM29" s="182"/>
      <c r="AN29" s="182"/>
      <c r="AO29" s="182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176">
        <v>0.2</v>
      </c>
      <c r="M31" s="177"/>
      <c r="N31" s="177"/>
      <c r="O31" s="177"/>
      <c r="P31" s="37"/>
      <c r="Q31" s="37"/>
      <c r="R31" s="37"/>
      <c r="S31" s="37"/>
      <c r="T31" s="40" t="s">
        <v>38</v>
      </c>
      <c r="U31" s="37"/>
      <c r="V31" s="37"/>
      <c r="W31" s="178">
        <f>ROUND(AZ87+SUM(CD91),2)</f>
        <v>0</v>
      </c>
      <c r="X31" s="177"/>
      <c r="Y31" s="177"/>
      <c r="Z31" s="177"/>
      <c r="AA31" s="177"/>
      <c r="AB31" s="177"/>
      <c r="AC31" s="177"/>
      <c r="AD31" s="177"/>
      <c r="AE31" s="177"/>
      <c r="AF31" s="37"/>
      <c r="AG31" s="37"/>
      <c r="AH31" s="37"/>
      <c r="AI31" s="37"/>
      <c r="AJ31" s="37"/>
      <c r="AK31" s="178">
        <f>ROUND(AV87+SUM(BY91),2)</f>
        <v>0</v>
      </c>
      <c r="AL31" s="177"/>
      <c r="AM31" s="177"/>
      <c r="AN31" s="177"/>
      <c r="AO31" s="177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176">
        <v>0.2</v>
      </c>
      <c r="M32" s="177"/>
      <c r="N32" s="177"/>
      <c r="O32" s="177"/>
      <c r="P32" s="37"/>
      <c r="Q32" s="37"/>
      <c r="R32" s="37"/>
      <c r="S32" s="37"/>
      <c r="T32" s="40" t="s">
        <v>38</v>
      </c>
      <c r="U32" s="37"/>
      <c r="V32" s="37"/>
      <c r="W32" s="178">
        <f>ROUND(BA87+SUM(CE91),2)</f>
        <v>0</v>
      </c>
      <c r="X32" s="177"/>
      <c r="Y32" s="177"/>
      <c r="Z32" s="177"/>
      <c r="AA32" s="177"/>
      <c r="AB32" s="177"/>
      <c r="AC32" s="177"/>
      <c r="AD32" s="177"/>
      <c r="AE32" s="177"/>
      <c r="AF32" s="37"/>
      <c r="AG32" s="37"/>
      <c r="AH32" s="37"/>
      <c r="AI32" s="37"/>
      <c r="AJ32" s="37"/>
      <c r="AK32" s="178">
        <f>ROUND(AW87+SUM(BZ91),2)</f>
        <v>0</v>
      </c>
      <c r="AL32" s="177"/>
      <c r="AM32" s="177"/>
      <c r="AN32" s="177"/>
      <c r="AO32" s="177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176">
        <v>0.2</v>
      </c>
      <c r="M33" s="177"/>
      <c r="N33" s="177"/>
      <c r="O33" s="177"/>
      <c r="P33" s="37"/>
      <c r="Q33" s="37"/>
      <c r="R33" s="37"/>
      <c r="S33" s="37"/>
      <c r="T33" s="40" t="s">
        <v>38</v>
      </c>
      <c r="U33" s="37"/>
      <c r="V33" s="37"/>
      <c r="W33" s="178">
        <f>ROUND(BB87+SUM(CF91),2)</f>
        <v>0</v>
      </c>
      <c r="X33" s="177"/>
      <c r="Y33" s="177"/>
      <c r="Z33" s="177"/>
      <c r="AA33" s="177"/>
      <c r="AB33" s="177"/>
      <c r="AC33" s="177"/>
      <c r="AD33" s="177"/>
      <c r="AE33" s="177"/>
      <c r="AF33" s="37"/>
      <c r="AG33" s="37"/>
      <c r="AH33" s="37"/>
      <c r="AI33" s="37"/>
      <c r="AJ33" s="37"/>
      <c r="AK33" s="178">
        <v>0</v>
      </c>
      <c r="AL33" s="177"/>
      <c r="AM33" s="177"/>
      <c r="AN33" s="177"/>
      <c r="AO33" s="177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176">
        <v>0.2</v>
      </c>
      <c r="M34" s="177"/>
      <c r="N34" s="177"/>
      <c r="O34" s="177"/>
      <c r="P34" s="37"/>
      <c r="Q34" s="37"/>
      <c r="R34" s="37"/>
      <c r="S34" s="37"/>
      <c r="T34" s="40" t="s">
        <v>38</v>
      </c>
      <c r="U34" s="37"/>
      <c r="V34" s="37"/>
      <c r="W34" s="178">
        <f>ROUND(BC87+SUM(CG91),2)</f>
        <v>0</v>
      </c>
      <c r="X34" s="177"/>
      <c r="Y34" s="177"/>
      <c r="Z34" s="177"/>
      <c r="AA34" s="177"/>
      <c r="AB34" s="177"/>
      <c r="AC34" s="177"/>
      <c r="AD34" s="177"/>
      <c r="AE34" s="177"/>
      <c r="AF34" s="37"/>
      <c r="AG34" s="37"/>
      <c r="AH34" s="37"/>
      <c r="AI34" s="37"/>
      <c r="AJ34" s="37"/>
      <c r="AK34" s="178">
        <v>0</v>
      </c>
      <c r="AL34" s="177"/>
      <c r="AM34" s="177"/>
      <c r="AN34" s="177"/>
      <c r="AO34" s="177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176">
        <v>0</v>
      </c>
      <c r="M35" s="177"/>
      <c r="N35" s="177"/>
      <c r="O35" s="177"/>
      <c r="P35" s="37"/>
      <c r="Q35" s="37"/>
      <c r="R35" s="37"/>
      <c r="S35" s="37"/>
      <c r="T35" s="40" t="s">
        <v>38</v>
      </c>
      <c r="U35" s="37"/>
      <c r="V35" s="37"/>
      <c r="W35" s="178">
        <f>ROUND(BD87+SUM(CH91),2)</f>
        <v>0</v>
      </c>
      <c r="X35" s="177"/>
      <c r="Y35" s="177"/>
      <c r="Z35" s="177"/>
      <c r="AA35" s="177"/>
      <c r="AB35" s="177"/>
      <c r="AC35" s="177"/>
      <c r="AD35" s="177"/>
      <c r="AE35" s="177"/>
      <c r="AF35" s="37"/>
      <c r="AG35" s="37"/>
      <c r="AH35" s="37"/>
      <c r="AI35" s="37"/>
      <c r="AJ35" s="37"/>
      <c r="AK35" s="178">
        <v>0</v>
      </c>
      <c r="AL35" s="177"/>
      <c r="AM35" s="177"/>
      <c r="AN35" s="177"/>
      <c r="AO35" s="177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168" t="s">
        <v>45</v>
      </c>
      <c r="Y37" s="169"/>
      <c r="Z37" s="169"/>
      <c r="AA37" s="169"/>
      <c r="AB37" s="169"/>
      <c r="AC37" s="44"/>
      <c r="AD37" s="44"/>
      <c r="AE37" s="44"/>
      <c r="AF37" s="44"/>
      <c r="AG37" s="44"/>
      <c r="AH37" s="44"/>
      <c r="AI37" s="44"/>
      <c r="AJ37" s="44"/>
      <c r="AK37" s="170">
        <f>SUM(AK29:AK35)</f>
        <v>0</v>
      </c>
      <c r="AL37" s="169"/>
      <c r="AM37" s="169"/>
      <c r="AN37" s="169"/>
      <c r="AO37" s="171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72" t="s">
        <v>52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09882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74" t="str">
        <f>K6</f>
        <v>Detské ihrisko</v>
      </c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19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Lichnerova 16, Senec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21</v>
      </c>
      <c r="AJ80" s="32"/>
      <c r="AK80" s="32"/>
      <c r="AL80" s="32"/>
      <c r="AM80" s="69">
        <f>IF(AN8= "","",AN8)</f>
        <v>43374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22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Mesto Senec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28</v>
      </c>
      <c r="AJ82" s="32"/>
      <c r="AK82" s="32"/>
      <c r="AL82" s="32"/>
      <c r="AM82" s="163" t="str">
        <f>IF(E17="","",E17)</f>
        <v xml:space="preserve"> </v>
      </c>
      <c r="AN82" s="163"/>
      <c r="AO82" s="163"/>
      <c r="AP82" s="163"/>
      <c r="AQ82" s="33"/>
      <c r="AS82" s="159" t="s">
        <v>53</v>
      </c>
      <c r="AT82" s="160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26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31</v>
      </c>
      <c r="AJ83" s="32"/>
      <c r="AK83" s="32"/>
      <c r="AL83" s="32"/>
      <c r="AM83" s="163" t="str">
        <f>IF(E20="","",E20)</f>
        <v xml:space="preserve"> </v>
      </c>
      <c r="AN83" s="163"/>
      <c r="AO83" s="163"/>
      <c r="AP83" s="163"/>
      <c r="AQ83" s="33"/>
      <c r="AS83" s="161"/>
      <c r="AT83" s="162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1"/>
      <c r="AT84" s="162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64" t="s">
        <v>54</v>
      </c>
      <c r="D85" s="165"/>
      <c r="E85" s="165"/>
      <c r="F85" s="165"/>
      <c r="G85" s="165"/>
      <c r="H85" s="71"/>
      <c r="I85" s="166" t="s">
        <v>55</v>
      </c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6" t="s">
        <v>56</v>
      </c>
      <c r="AH85" s="165"/>
      <c r="AI85" s="165"/>
      <c r="AJ85" s="165"/>
      <c r="AK85" s="165"/>
      <c r="AL85" s="165"/>
      <c r="AM85" s="165"/>
      <c r="AN85" s="166" t="s">
        <v>57</v>
      </c>
      <c r="AO85" s="165"/>
      <c r="AP85" s="167"/>
      <c r="AQ85" s="33"/>
      <c r="AS85" s="72" t="s">
        <v>58</v>
      </c>
      <c r="AT85" s="73" t="s">
        <v>59</v>
      </c>
      <c r="AU85" s="73" t="s">
        <v>60</v>
      </c>
      <c r="AV85" s="73" t="s">
        <v>61</v>
      </c>
      <c r="AW85" s="73" t="s">
        <v>62</v>
      </c>
      <c r="AX85" s="73" t="s">
        <v>63</v>
      </c>
      <c r="AY85" s="73" t="s">
        <v>64</v>
      </c>
      <c r="AZ85" s="73" t="s">
        <v>65</v>
      </c>
      <c r="BA85" s="73" t="s">
        <v>66</v>
      </c>
      <c r="BB85" s="73" t="s">
        <v>67</v>
      </c>
      <c r="BC85" s="73" t="s">
        <v>68</v>
      </c>
      <c r="BD85" s="74" t="s">
        <v>69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70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58">
        <f>ROUND(AG88,2)</f>
        <v>0</v>
      </c>
      <c r="AH87" s="158"/>
      <c r="AI87" s="158"/>
      <c r="AJ87" s="158"/>
      <c r="AK87" s="158"/>
      <c r="AL87" s="158"/>
      <c r="AM87" s="158"/>
      <c r="AN87" s="151">
        <f>SUM(AG87,AT87)</f>
        <v>0</v>
      </c>
      <c r="AO87" s="151"/>
      <c r="AP87" s="151"/>
      <c r="AQ87" s="67"/>
      <c r="AS87" s="78">
        <f>ROUND(AS88,2)</f>
        <v>0</v>
      </c>
      <c r="AT87" s="79">
        <f>ROUND(SUM(AV87:AW87),2)</f>
        <v>0</v>
      </c>
      <c r="AU87" s="80">
        <f>ROUND(AU88,5)</f>
        <v>761.25792999999999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71</v>
      </c>
      <c r="BT87" s="82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16.5" customHeight="1">
      <c r="A88" s="83" t="s">
        <v>76</v>
      </c>
      <c r="B88" s="84"/>
      <c r="C88" s="85"/>
      <c r="D88" s="157" t="s">
        <v>14</v>
      </c>
      <c r="E88" s="157"/>
      <c r="F88" s="157"/>
      <c r="G88" s="157"/>
      <c r="H88" s="157"/>
      <c r="I88" s="86"/>
      <c r="J88" s="157" t="s">
        <v>16</v>
      </c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5">
        <f>'09882 - Detské ihrisko'!M29</f>
        <v>0</v>
      </c>
      <c r="AH88" s="156"/>
      <c r="AI88" s="156"/>
      <c r="AJ88" s="156"/>
      <c r="AK88" s="156"/>
      <c r="AL88" s="156"/>
      <c r="AM88" s="156"/>
      <c r="AN88" s="155">
        <f>SUM(AG88,AT88)</f>
        <v>0</v>
      </c>
      <c r="AO88" s="156"/>
      <c r="AP88" s="156"/>
      <c r="AQ88" s="87"/>
      <c r="AS88" s="88">
        <f>'09882 - Detské ihrisko'!M27</f>
        <v>0</v>
      </c>
      <c r="AT88" s="89">
        <f>ROUND(SUM(AV88:AW88),2)</f>
        <v>0</v>
      </c>
      <c r="AU88" s="90">
        <f>'09882 - Detské ihrisko'!W114</f>
        <v>761.25792980000006</v>
      </c>
      <c r="AV88" s="89">
        <f>'09882 - Detské ihrisko'!M31</f>
        <v>0</v>
      </c>
      <c r="AW88" s="89">
        <f>'09882 - Detské ihrisko'!M32</f>
        <v>0</v>
      </c>
      <c r="AX88" s="89">
        <f>'09882 - Detské ihrisko'!M33</f>
        <v>0</v>
      </c>
      <c r="AY88" s="89">
        <f>'09882 - Detské ihrisko'!M34</f>
        <v>0</v>
      </c>
      <c r="AZ88" s="89">
        <f>'09882 - Detské ihrisko'!H31</f>
        <v>0</v>
      </c>
      <c r="BA88" s="89">
        <f>'09882 - Detské ihrisko'!H32</f>
        <v>0</v>
      </c>
      <c r="BB88" s="89">
        <f>'09882 - Detské ihrisko'!H33</f>
        <v>0</v>
      </c>
      <c r="BC88" s="89">
        <f>'09882 - Detské ihrisko'!H34</f>
        <v>0</v>
      </c>
      <c r="BD88" s="91">
        <f>'09882 - Detské ihrisko'!H35</f>
        <v>0</v>
      </c>
      <c r="BT88" s="92" t="s">
        <v>77</v>
      </c>
      <c r="BU88" s="92" t="s">
        <v>78</v>
      </c>
      <c r="BV88" s="92" t="s">
        <v>73</v>
      </c>
      <c r="BW88" s="92" t="s">
        <v>74</v>
      </c>
      <c r="BX88" s="92" t="s">
        <v>75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6" t="s">
        <v>79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1">
        <v>0</v>
      </c>
      <c r="AH90" s="151"/>
      <c r="AI90" s="151"/>
      <c r="AJ90" s="151"/>
      <c r="AK90" s="151"/>
      <c r="AL90" s="151"/>
      <c r="AM90" s="151"/>
      <c r="AN90" s="151">
        <v>0</v>
      </c>
      <c r="AO90" s="151"/>
      <c r="AP90" s="151"/>
      <c r="AQ90" s="33"/>
      <c r="AS90" s="72" t="s">
        <v>80</v>
      </c>
      <c r="AT90" s="73" t="s">
        <v>81</v>
      </c>
      <c r="AU90" s="73" t="s">
        <v>36</v>
      </c>
      <c r="AV90" s="74" t="s">
        <v>59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82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52">
        <f>ROUND(AG87+AG90,2)</f>
        <v>0</v>
      </c>
      <c r="AH92" s="152"/>
      <c r="AI92" s="152"/>
      <c r="AJ92" s="152"/>
      <c r="AK92" s="152"/>
      <c r="AL92" s="152"/>
      <c r="AM92" s="152"/>
      <c r="AN92" s="152">
        <f>AN87+AN90</f>
        <v>0</v>
      </c>
      <c r="AO92" s="152"/>
      <c r="AP92" s="152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09882 - Detské ihrisko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6"/>
  <sheetViews>
    <sheetView showGridLines="0" tabSelected="1" workbookViewId="0">
      <pane ySplit="1" topLeftCell="A130" activePane="bottomLeft" state="frozen"/>
      <selection pane="bottomLeft" activeCell="F112" sqref="F11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83</v>
      </c>
      <c r="G1" s="13"/>
      <c r="H1" s="188" t="s">
        <v>84</v>
      </c>
      <c r="I1" s="188"/>
      <c r="J1" s="188"/>
      <c r="K1" s="188"/>
      <c r="L1" s="13" t="s">
        <v>85</v>
      </c>
      <c r="M1" s="11"/>
      <c r="N1" s="11"/>
      <c r="O1" s="12" t="s">
        <v>86</v>
      </c>
      <c r="P1" s="11"/>
      <c r="Q1" s="11"/>
      <c r="R1" s="11"/>
      <c r="S1" s="13" t="s">
        <v>87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153" t="s">
        <v>8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T2" s="18" t="s">
        <v>74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72" t="s">
        <v>88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s="1" customFormat="1" ht="32.85" customHeight="1">
      <c r="B6" s="31"/>
      <c r="C6" s="32"/>
      <c r="D6" s="27" t="s">
        <v>15</v>
      </c>
      <c r="E6" s="32"/>
      <c r="F6" s="186" t="s">
        <v>16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32"/>
      <c r="R6" s="33"/>
    </row>
    <row r="7" spans="1:66" s="1" customFormat="1" ht="14.45" customHeight="1">
      <c r="B7" s="31"/>
      <c r="C7" s="32"/>
      <c r="D7" s="28" t="s">
        <v>17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18</v>
      </c>
      <c r="N7" s="32"/>
      <c r="O7" s="26" t="s">
        <v>5</v>
      </c>
      <c r="P7" s="32"/>
      <c r="Q7" s="32"/>
      <c r="R7" s="33"/>
    </row>
    <row r="8" spans="1:66" s="1" customFormat="1" ht="14.45" customHeight="1">
      <c r="B8" s="31"/>
      <c r="C8" s="32"/>
      <c r="D8" s="28" t="s">
        <v>19</v>
      </c>
      <c r="E8" s="32"/>
      <c r="F8" s="26" t="s">
        <v>20</v>
      </c>
      <c r="G8" s="32"/>
      <c r="H8" s="32"/>
      <c r="I8" s="32"/>
      <c r="J8" s="32"/>
      <c r="K8" s="32"/>
      <c r="L8" s="32"/>
      <c r="M8" s="28" t="s">
        <v>21</v>
      </c>
      <c r="N8" s="32"/>
      <c r="O8" s="202">
        <f>'Rekapitulácia stavby'!AN8</f>
        <v>43374</v>
      </c>
      <c r="P8" s="202"/>
      <c r="Q8" s="32"/>
      <c r="R8" s="33"/>
    </row>
    <row r="9" spans="1:66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5" customHeight="1">
      <c r="B10" s="31"/>
      <c r="C10" s="32"/>
      <c r="D10" s="28" t="s">
        <v>22</v>
      </c>
      <c r="E10" s="32"/>
      <c r="F10" s="32"/>
      <c r="G10" s="32"/>
      <c r="H10" s="32"/>
      <c r="I10" s="32"/>
      <c r="J10" s="32"/>
      <c r="K10" s="32"/>
      <c r="L10" s="32"/>
      <c r="M10" s="28" t="s">
        <v>23</v>
      </c>
      <c r="N10" s="32"/>
      <c r="O10" s="185" t="s">
        <v>5</v>
      </c>
      <c r="P10" s="185"/>
      <c r="Q10" s="32"/>
      <c r="R10" s="33"/>
    </row>
    <row r="11" spans="1:66" s="1" customFormat="1" ht="18" customHeight="1">
      <c r="B11" s="31"/>
      <c r="C11" s="32"/>
      <c r="D11" s="32"/>
      <c r="E11" s="26" t="s">
        <v>24</v>
      </c>
      <c r="F11" s="32"/>
      <c r="G11" s="32"/>
      <c r="H11" s="32"/>
      <c r="I11" s="32"/>
      <c r="J11" s="32"/>
      <c r="K11" s="32"/>
      <c r="L11" s="32"/>
      <c r="M11" s="28" t="s">
        <v>25</v>
      </c>
      <c r="N11" s="32"/>
      <c r="O11" s="185" t="s">
        <v>5</v>
      </c>
      <c r="P11" s="185"/>
      <c r="Q11" s="32"/>
      <c r="R11" s="33"/>
    </row>
    <row r="12" spans="1:66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>
      <c r="B13" s="31"/>
      <c r="C13" s="32"/>
      <c r="D13" s="28" t="s">
        <v>26</v>
      </c>
      <c r="E13" s="32"/>
      <c r="F13" s="32"/>
      <c r="G13" s="32"/>
      <c r="H13" s="32"/>
      <c r="I13" s="32"/>
      <c r="J13" s="32"/>
      <c r="K13" s="32"/>
      <c r="L13" s="32"/>
      <c r="M13" s="28" t="s">
        <v>23</v>
      </c>
      <c r="N13" s="32"/>
      <c r="O13" s="185" t="str">
        <f>IF('Rekapitulácia stavby'!AN13="","",'Rekapitulácia stavby'!AN13)</f>
        <v/>
      </c>
      <c r="P13" s="185"/>
      <c r="Q13" s="32"/>
      <c r="R13" s="33"/>
    </row>
    <row r="14" spans="1:66" s="1" customFormat="1" ht="18" customHeight="1">
      <c r="B14" s="31"/>
      <c r="C14" s="32"/>
      <c r="D14" s="32"/>
      <c r="E14" s="26" t="str">
        <f>IF('Rekapitulácia stavby'!E14="","",'Rekapitulácia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25</v>
      </c>
      <c r="N14" s="32"/>
      <c r="O14" s="185" t="str">
        <f>IF('Rekapitulácia stavby'!AN14="","",'Rekapitulácia stavby'!AN14)</f>
        <v/>
      </c>
      <c r="P14" s="185"/>
      <c r="Q14" s="32"/>
      <c r="R14" s="33"/>
    </row>
    <row r="15" spans="1:66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>
      <c r="B16" s="31"/>
      <c r="C16" s="32"/>
      <c r="D16" s="28" t="s">
        <v>28</v>
      </c>
      <c r="E16" s="32"/>
      <c r="F16" s="32"/>
      <c r="G16" s="32"/>
      <c r="H16" s="32"/>
      <c r="I16" s="32"/>
      <c r="J16" s="32"/>
      <c r="K16" s="32"/>
      <c r="L16" s="32"/>
      <c r="M16" s="28" t="s">
        <v>23</v>
      </c>
      <c r="N16" s="32"/>
      <c r="O16" s="185" t="str">
        <f>IF('Rekapitulácia stavby'!AN16="","",'Rekapitulácia stavby'!AN16)</f>
        <v/>
      </c>
      <c r="P16" s="185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IF('Rekapitulácia stavby'!E17="","",'Rekapitulácia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25</v>
      </c>
      <c r="N17" s="32"/>
      <c r="O17" s="185" t="str">
        <f>IF('Rekapitulácia stavby'!AN17="","",'Rekapitulácia stavby'!AN17)</f>
        <v/>
      </c>
      <c r="P17" s="185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31</v>
      </c>
      <c r="E19" s="32"/>
      <c r="F19" s="32"/>
      <c r="G19" s="32"/>
      <c r="H19" s="32"/>
      <c r="I19" s="32"/>
      <c r="J19" s="32"/>
      <c r="K19" s="32"/>
      <c r="L19" s="32"/>
      <c r="M19" s="28" t="s">
        <v>23</v>
      </c>
      <c r="N19" s="32"/>
      <c r="O19" s="185" t="str">
        <f>IF('Rekapitulácia stavby'!AN19="","",'Rekapitulácia stavby'!AN19)</f>
        <v/>
      </c>
      <c r="P19" s="185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IF('Rekapitulácia stavby'!E20="","",'Rekapitulácia stavby'!E20)</f>
        <v xml:space="preserve"> </v>
      </c>
      <c r="F20" s="32"/>
      <c r="G20" s="32"/>
      <c r="H20" s="32"/>
      <c r="I20" s="32"/>
      <c r="J20" s="32"/>
      <c r="K20" s="32"/>
      <c r="L20" s="32"/>
      <c r="M20" s="28" t="s">
        <v>25</v>
      </c>
      <c r="N20" s="32"/>
      <c r="O20" s="185" t="str">
        <f>IF('Rekapitulácia stavby'!AN20="","",'Rekapitulácia stavby'!AN20)</f>
        <v/>
      </c>
      <c r="P20" s="185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87" t="s">
        <v>5</v>
      </c>
      <c r="F23" s="187"/>
      <c r="G23" s="187"/>
      <c r="H23" s="187"/>
      <c r="I23" s="187"/>
      <c r="J23" s="187"/>
      <c r="K23" s="187"/>
      <c r="L23" s="187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7" t="s">
        <v>89</v>
      </c>
      <c r="E26" s="32"/>
      <c r="F26" s="32"/>
      <c r="G26" s="32"/>
      <c r="H26" s="32"/>
      <c r="I26" s="32"/>
      <c r="J26" s="32"/>
      <c r="K26" s="32"/>
      <c r="L26" s="32"/>
      <c r="M26" s="179">
        <f>N87</f>
        <v>0</v>
      </c>
      <c r="N26" s="179"/>
      <c r="O26" s="179"/>
      <c r="P26" s="179"/>
      <c r="Q26" s="32"/>
      <c r="R26" s="33"/>
    </row>
    <row r="27" spans="2:18" s="1" customFormat="1" ht="14.45" customHeight="1">
      <c r="B27" s="31"/>
      <c r="C27" s="32"/>
      <c r="D27" s="30" t="s">
        <v>90</v>
      </c>
      <c r="E27" s="32"/>
      <c r="F27" s="32"/>
      <c r="G27" s="32"/>
      <c r="H27" s="32"/>
      <c r="I27" s="32"/>
      <c r="J27" s="32"/>
      <c r="K27" s="32"/>
      <c r="L27" s="32"/>
      <c r="M27" s="179">
        <f>N96</f>
        <v>0</v>
      </c>
      <c r="N27" s="179"/>
      <c r="O27" s="179"/>
      <c r="P27" s="179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8" t="s">
        <v>35</v>
      </c>
      <c r="E29" s="32"/>
      <c r="F29" s="32"/>
      <c r="G29" s="32"/>
      <c r="H29" s="32"/>
      <c r="I29" s="32"/>
      <c r="J29" s="32"/>
      <c r="K29" s="32"/>
      <c r="L29" s="32"/>
      <c r="M29" s="216">
        <f>ROUND(M26+M27,2)</f>
        <v>0</v>
      </c>
      <c r="N29" s="201"/>
      <c r="O29" s="201"/>
      <c r="P29" s="201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36</v>
      </c>
      <c r="E31" s="38" t="s">
        <v>37</v>
      </c>
      <c r="F31" s="39">
        <v>0.2</v>
      </c>
      <c r="G31" s="99" t="s">
        <v>38</v>
      </c>
      <c r="H31" s="213">
        <f>ROUND((SUM(BE96:BE97)+SUM(BE114:BE165)), 2)</f>
        <v>0</v>
      </c>
      <c r="I31" s="201"/>
      <c r="J31" s="201"/>
      <c r="K31" s="32"/>
      <c r="L31" s="32"/>
      <c r="M31" s="213">
        <f>ROUND(ROUND((SUM(BE96:BE97)+SUM(BE114:BE165)), 2)*F31, 2)</f>
        <v>0</v>
      </c>
      <c r="N31" s="201"/>
      <c r="O31" s="201"/>
      <c r="P31" s="201"/>
      <c r="Q31" s="32"/>
      <c r="R31" s="33"/>
    </row>
    <row r="32" spans="2:18" s="1" customFormat="1" ht="14.45" customHeight="1">
      <c r="B32" s="31"/>
      <c r="C32" s="32"/>
      <c r="D32" s="32"/>
      <c r="E32" s="38" t="s">
        <v>39</v>
      </c>
      <c r="F32" s="39">
        <v>0.2</v>
      </c>
      <c r="G32" s="99" t="s">
        <v>38</v>
      </c>
      <c r="H32" s="213">
        <f>ROUND((SUM(BF96:BF97)+SUM(BF114:BF165)), 2)</f>
        <v>0</v>
      </c>
      <c r="I32" s="201"/>
      <c r="J32" s="201"/>
      <c r="K32" s="32"/>
      <c r="L32" s="32"/>
      <c r="M32" s="213">
        <f>ROUND(ROUND((SUM(BF96:BF97)+SUM(BF114:BF165)), 2)*F32, 2)</f>
        <v>0</v>
      </c>
      <c r="N32" s="201"/>
      <c r="O32" s="201"/>
      <c r="P32" s="201"/>
      <c r="Q32" s="32"/>
      <c r="R32" s="33"/>
    </row>
    <row r="33" spans="2:18" s="1" customFormat="1" ht="14.45" hidden="1" customHeight="1">
      <c r="B33" s="31"/>
      <c r="C33" s="32"/>
      <c r="D33" s="32"/>
      <c r="E33" s="38" t="s">
        <v>40</v>
      </c>
      <c r="F33" s="39">
        <v>0.2</v>
      </c>
      <c r="G33" s="99" t="s">
        <v>38</v>
      </c>
      <c r="H33" s="213">
        <f>ROUND((SUM(BG96:BG97)+SUM(BG114:BG165)), 2)</f>
        <v>0</v>
      </c>
      <c r="I33" s="201"/>
      <c r="J33" s="201"/>
      <c r="K33" s="32"/>
      <c r="L33" s="32"/>
      <c r="M33" s="213">
        <v>0</v>
      </c>
      <c r="N33" s="201"/>
      <c r="O33" s="201"/>
      <c r="P33" s="201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41</v>
      </c>
      <c r="F34" s="39">
        <v>0.2</v>
      </c>
      <c r="G34" s="99" t="s">
        <v>38</v>
      </c>
      <c r="H34" s="213">
        <f>ROUND((SUM(BH96:BH97)+SUM(BH114:BH165)), 2)</f>
        <v>0</v>
      </c>
      <c r="I34" s="201"/>
      <c r="J34" s="201"/>
      <c r="K34" s="32"/>
      <c r="L34" s="32"/>
      <c r="M34" s="213">
        <v>0</v>
      </c>
      <c r="N34" s="201"/>
      <c r="O34" s="201"/>
      <c r="P34" s="201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42</v>
      </c>
      <c r="F35" s="39">
        <v>0</v>
      </c>
      <c r="G35" s="99" t="s">
        <v>38</v>
      </c>
      <c r="H35" s="213">
        <f>ROUND((SUM(BI96:BI97)+SUM(BI114:BI165)), 2)</f>
        <v>0</v>
      </c>
      <c r="I35" s="201"/>
      <c r="J35" s="201"/>
      <c r="K35" s="32"/>
      <c r="L35" s="32"/>
      <c r="M35" s="213">
        <v>0</v>
      </c>
      <c r="N35" s="201"/>
      <c r="O35" s="201"/>
      <c r="P35" s="201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5"/>
      <c r="D37" s="100" t="s">
        <v>43</v>
      </c>
      <c r="E37" s="71"/>
      <c r="F37" s="71"/>
      <c r="G37" s="101" t="s">
        <v>44</v>
      </c>
      <c r="H37" s="102" t="s">
        <v>45</v>
      </c>
      <c r="I37" s="71"/>
      <c r="J37" s="71"/>
      <c r="K37" s="71"/>
      <c r="L37" s="214">
        <f>SUM(M29:M35)</f>
        <v>0</v>
      </c>
      <c r="M37" s="214"/>
      <c r="N37" s="214"/>
      <c r="O37" s="214"/>
      <c r="P37" s="215"/>
      <c r="Q37" s="95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2" t="s">
        <v>91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0000000000003" customHeight="1">
      <c r="B78" s="31"/>
      <c r="C78" s="65" t="s">
        <v>15</v>
      </c>
      <c r="D78" s="32"/>
      <c r="E78" s="32"/>
      <c r="F78" s="174" t="str">
        <f>F6</f>
        <v>Detské ihrisko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19</v>
      </c>
      <c r="D80" s="32"/>
      <c r="E80" s="32"/>
      <c r="F80" s="26" t="str">
        <f>F8</f>
        <v>Lichnerova 16, Senec</v>
      </c>
      <c r="G80" s="32"/>
      <c r="H80" s="32"/>
      <c r="I80" s="32"/>
      <c r="J80" s="32"/>
      <c r="K80" s="28" t="s">
        <v>21</v>
      </c>
      <c r="L80" s="32"/>
      <c r="M80" s="202">
        <f>IF(O8="","",O8)</f>
        <v>43374</v>
      </c>
      <c r="N80" s="202"/>
      <c r="O80" s="202"/>
      <c r="P80" s="202"/>
      <c r="Q80" s="32"/>
      <c r="R80" s="33"/>
    </row>
    <row r="81" spans="2:47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5">
      <c r="B82" s="31"/>
      <c r="C82" s="28" t="s">
        <v>22</v>
      </c>
      <c r="D82" s="32"/>
      <c r="E82" s="32"/>
      <c r="F82" s="26" t="str">
        <f>E11</f>
        <v>Mesto Senec</v>
      </c>
      <c r="G82" s="32"/>
      <c r="H82" s="32"/>
      <c r="I82" s="32"/>
      <c r="J82" s="32"/>
      <c r="K82" s="28" t="s">
        <v>28</v>
      </c>
      <c r="L82" s="32"/>
      <c r="M82" s="185" t="str">
        <f>E17</f>
        <v xml:space="preserve"> </v>
      </c>
      <c r="N82" s="185"/>
      <c r="O82" s="185"/>
      <c r="P82" s="185"/>
      <c r="Q82" s="185"/>
      <c r="R82" s="33"/>
    </row>
    <row r="83" spans="2:47" s="1" customFormat="1" ht="14.45" customHeight="1">
      <c r="B83" s="31"/>
      <c r="C83" s="28" t="s">
        <v>26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31</v>
      </c>
      <c r="L83" s="32"/>
      <c r="M83" s="185" t="str">
        <f>E20</f>
        <v xml:space="preserve"> </v>
      </c>
      <c r="N83" s="185"/>
      <c r="O83" s="185"/>
      <c r="P83" s="185"/>
      <c r="Q83" s="185"/>
      <c r="R83" s="33"/>
    </row>
    <row r="84" spans="2:47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29.25" customHeight="1">
      <c r="B85" s="31"/>
      <c r="C85" s="209" t="s">
        <v>92</v>
      </c>
      <c r="D85" s="210"/>
      <c r="E85" s="210"/>
      <c r="F85" s="210"/>
      <c r="G85" s="210"/>
      <c r="H85" s="95"/>
      <c r="I85" s="95"/>
      <c r="J85" s="95"/>
      <c r="K85" s="95"/>
      <c r="L85" s="95"/>
      <c r="M85" s="95"/>
      <c r="N85" s="209" t="s">
        <v>93</v>
      </c>
      <c r="O85" s="210"/>
      <c r="P85" s="210"/>
      <c r="Q85" s="210"/>
      <c r="R85" s="33"/>
    </row>
    <row r="86" spans="2:47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94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51">
        <f>N114</f>
        <v>0</v>
      </c>
      <c r="O87" s="207"/>
      <c r="P87" s="207"/>
      <c r="Q87" s="207"/>
      <c r="R87" s="33"/>
      <c r="AU87" s="18" t="s">
        <v>95</v>
      </c>
    </row>
    <row r="88" spans="2:47" s="6" customFormat="1" ht="24.95" customHeight="1">
      <c r="B88" s="104"/>
      <c r="C88" s="105"/>
      <c r="D88" s="106" t="s">
        <v>96</v>
      </c>
      <c r="E88" s="105"/>
      <c r="F88" s="105"/>
      <c r="G88" s="105"/>
      <c r="H88" s="105"/>
      <c r="I88" s="105"/>
      <c r="J88" s="105"/>
      <c r="K88" s="105"/>
      <c r="L88" s="105"/>
      <c r="M88" s="105"/>
      <c r="N88" s="211">
        <f>N115</f>
        <v>0</v>
      </c>
      <c r="O88" s="212"/>
      <c r="P88" s="212"/>
      <c r="Q88" s="212"/>
      <c r="R88" s="107"/>
    </row>
    <row r="89" spans="2:47" s="7" customFormat="1" ht="19.899999999999999" customHeight="1">
      <c r="B89" s="108"/>
      <c r="C89" s="109"/>
      <c r="D89" s="110" t="s">
        <v>97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5">
        <f>N116</f>
        <v>0</v>
      </c>
      <c r="O89" s="206"/>
      <c r="P89" s="206"/>
      <c r="Q89" s="206"/>
      <c r="R89" s="111"/>
    </row>
    <row r="90" spans="2:47" s="7" customFormat="1" ht="19.899999999999999" customHeight="1">
      <c r="B90" s="108"/>
      <c r="C90" s="109"/>
      <c r="D90" s="110" t="s">
        <v>98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5">
        <f>N120</f>
        <v>0</v>
      </c>
      <c r="O90" s="206"/>
      <c r="P90" s="206"/>
      <c r="Q90" s="206"/>
      <c r="R90" s="111"/>
    </row>
    <row r="91" spans="2:47" s="7" customFormat="1" ht="19.899999999999999" customHeight="1">
      <c r="B91" s="108"/>
      <c r="C91" s="109"/>
      <c r="D91" s="110" t="s">
        <v>99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05">
        <f>N124</f>
        <v>0</v>
      </c>
      <c r="O91" s="206"/>
      <c r="P91" s="206"/>
      <c r="Q91" s="206"/>
      <c r="R91" s="111"/>
    </row>
    <row r="92" spans="2:47" s="7" customFormat="1" ht="19.899999999999999" customHeight="1">
      <c r="B92" s="108"/>
      <c r="C92" s="109"/>
      <c r="D92" s="110" t="s">
        <v>100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05">
        <f>N126</f>
        <v>0</v>
      </c>
      <c r="O92" s="206"/>
      <c r="P92" s="206"/>
      <c r="Q92" s="206"/>
      <c r="R92" s="111"/>
    </row>
    <row r="93" spans="2:47" s="7" customFormat="1" ht="19.899999999999999" customHeight="1">
      <c r="B93" s="108"/>
      <c r="C93" s="109"/>
      <c r="D93" s="110" t="s">
        <v>101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05">
        <f>N131</f>
        <v>0</v>
      </c>
      <c r="O93" s="206"/>
      <c r="P93" s="206"/>
      <c r="Q93" s="206"/>
      <c r="R93" s="111"/>
    </row>
    <row r="94" spans="2:47" s="7" customFormat="1" ht="19.899999999999999" customHeight="1">
      <c r="B94" s="108"/>
      <c r="C94" s="109"/>
      <c r="D94" s="110" t="s">
        <v>102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05">
        <f>N164</f>
        <v>0</v>
      </c>
      <c r="O94" s="206"/>
      <c r="P94" s="206"/>
      <c r="Q94" s="206"/>
      <c r="R94" s="111"/>
    </row>
    <row r="95" spans="2:47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103" t="s">
        <v>103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07">
        <v>0</v>
      </c>
      <c r="O96" s="208"/>
      <c r="P96" s="208"/>
      <c r="Q96" s="208"/>
      <c r="R96" s="33"/>
      <c r="T96" s="112"/>
      <c r="U96" s="113" t="s">
        <v>36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4" t="s">
        <v>82</v>
      </c>
      <c r="D98" s="95"/>
      <c r="E98" s="95"/>
      <c r="F98" s="95"/>
      <c r="G98" s="95"/>
      <c r="H98" s="95"/>
      <c r="I98" s="95"/>
      <c r="J98" s="95"/>
      <c r="K98" s="95"/>
      <c r="L98" s="152">
        <f>ROUND(SUM(N87+N96),2)</f>
        <v>0</v>
      </c>
      <c r="M98" s="152"/>
      <c r="N98" s="152"/>
      <c r="O98" s="152"/>
      <c r="P98" s="152"/>
      <c r="Q98" s="152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0000000000003" customHeight="1">
      <c r="B104" s="31"/>
      <c r="C104" s="172" t="s">
        <v>104</v>
      </c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6.950000000000003" customHeight="1">
      <c r="B106" s="31"/>
      <c r="C106" s="65" t="s">
        <v>15</v>
      </c>
      <c r="D106" s="32"/>
      <c r="E106" s="32"/>
      <c r="F106" s="174" t="str">
        <f>F6</f>
        <v>Detské ihrisko</v>
      </c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19</v>
      </c>
      <c r="D108" s="32"/>
      <c r="E108" s="32"/>
      <c r="F108" s="26" t="str">
        <f>F8</f>
        <v>Lichnerova 16, Senec</v>
      </c>
      <c r="G108" s="32"/>
      <c r="H108" s="32"/>
      <c r="I108" s="32"/>
      <c r="J108" s="32"/>
      <c r="K108" s="28" t="s">
        <v>21</v>
      </c>
      <c r="L108" s="32"/>
      <c r="M108" s="202">
        <f>IF(O8="","",O8)</f>
        <v>43374</v>
      </c>
      <c r="N108" s="202"/>
      <c r="O108" s="202"/>
      <c r="P108" s="202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22</v>
      </c>
      <c r="D110" s="32"/>
      <c r="E110" s="32"/>
      <c r="F110" s="26" t="str">
        <f>E11</f>
        <v>Mesto Senec</v>
      </c>
      <c r="G110" s="32"/>
      <c r="H110" s="32"/>
      <c r="I110" s="32"/>
      <c r="J110" s="32"/>
      <c r="K110" s="28" t="s">
        <v>28</v>
      </c>
      <c r="L110" s="32"/>
      <c r="M110" s="185" t="str">
        <f>E17</f>
        <v xml:space="preserve"> </v>
      </c>
      <c r="N110" s="185"/>
      <c r="O110" s="185"/>
      <c r="P110" s="185"/>
      <c r="Q110" s="185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IF(E14="","",E14)</f>
        <v xml:space="preserve"> </v>
      </c>
      <c r="G111" s="32"/>
      <c r="H111" s="32"/>
      <c r="I111" s="32"/>
      <c r="J111" s="32"/>
      <c r="K111" s="28" t="s">
        <v>31</v>
      </c>
      <c r="L111" s="32"/>
      <c r="M111" s="185" t="str">
        <f>E20</f>
        <v xml:space="preserve"> </v>
      </c>
      <c r="N111" s="185"/>
      <c r="O111" s="185"/>
      <c r="P111" s="185"/>
      <c r="Q111" s="185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4"/>
      <c r="C113" s="115" t="s">
        <v>105</v>
      </c>
      <c r="D113" s="116" t="s">
        <v>106</v>
      </c>
      <c r="E113" s="116" t="s">
        <v>54</v>
      </c>
      <c r="F113" s="203" t="s">
        <v>107</v>
      </c>
      <c r="G113" s="203"/>
      <c r="H113" s="203"/>
      <c r="I113" s="203"/>
      <c r="J113" s="116" t="s">
        <v>108</v>
      </c>
      <c r="K113" s="116" t="s">
        <v>109</v>
      </c>
      <c r="L113" s="203" t="s">
        <v>110</v>
      </c>
      <c r="M113" s="203"/>
      <c r="N113" s="203" t="s">
        <v>93</v>
      </c>
      <c r="O113" s="203"/>
      <c r="P113" s="203"/>
      <c r="Q113" s="204"/>
      <c r="R113" s="117"/>
      <c r="T113" s="72" t="s">
        <v>111</v>
      </c>
      <c r="U113" s="73" t="s">
        <v>36</v>
      </c>
      <c r="V113" s="73" t="s">
        <v>112</v>
      </c>
      <c r="W113" s="73" t="s">
        <v>113</v>
      </c>
      <c r="X113" s="73" t="s">
        <v>114</v>
      </c>
      <c r="Y113" s="73" t="s">
        <v>115</v>
      </c>
      <c r="Z113" s="73" t="s">
        <v>116</v>
      </c>
      <c r="AA113" s="74" t="s">
        <v>117</v>
      </c>
    </row>
    <row r="114" spans="2:65" s="1" customFormat="1" ht="29.25" customHeight="1">
      <c r="B114" s="31"/>
      <c r="C114" s="76" t="s">
        <v>89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91">
        <f>BK114</f>
        <v>0</v>
      </c>
      <c r="O114" s="192"/>
      <c r="P114" s="192"/>
      <c r="Q114" s="192"/>
      <c r="R114" s="33"/>
      <c r="T114" s="75"/>
      <c r="U114" s="47"/>
      <c r="V114" s="47"/>
      <c r="W114" s="118">
        <f>W115</f>
        <v>761.25792980000006</v>
      </c>
      <c r="X114" s="47"/>
      <c r="Y114" s="118">
        <f>Y115</f>
        <v>114.30854740000001</v>
      </c>
      <c r="Z114" s="47"/>
      <c r="AA114" s="119">
        <f>AA115</f>
        <v>0</v>
      </c>
      <c r="AT114" s="18" t="s">
        <v>71</v>
      </c>
      <c r="AU114" s="18" t="s">
        <v>95</v>
      </c>
      <c r="BK114" s="120">
        <f>BK115</f>
        <v>0</v>
      </c>
    </row>
    <row r="115" spans="2:65" s="9" customFormat="1" ht="37.35" customHeight="1">
      <c r="B115" s="121"/>
      <c r="C115" s="122"/>
      <c r="D115" s="123" t="s">
        <v>96</v>
      </c>
      <c r="E115" s="123"/>
      <c r="F115" s="123"/>
      <c r="G115" s="123"/>
      <c r="H115" s="123"/>
      <c r="I115" s="123"/>
      <c r="J115" s="123"/>
      <c r="K115" s="123"/>
      <c r="L115" s="123"/>
      <c r="M115" s="123"/>
      <c r="N115" s="193">
        <f>BK115</f>
        <v>0</v>
      </c>
      <c r="O115" s="194"/>
      <c r="P115" s="194"/>
      <c r="Q115" s="194"/>
      <c r="R115" s="124"/>
      <c r="T115" s="125"/>
      <c r="U115" s="122"/>
      <c r="V115" s="122"/>
      <c r="W115" s="126">
        <f>W116+W120+W124+W126+W131+W164</f>
        <v>761.25792980000006</v>
      </c>
      <c r="X115" s="122"/>
      <c r="Y115" s="126">
        <f>Y116+Y120+Y124+Y126+Y131+Y164</f>
        <v>114.30854740000001</v>
      </c>
      <c r="Z115" s="122"/>
      <c r="AA115" s="127">
        <f>AA116+AA120+AA124+AA126+AA131+AA164</f>
        <v>0</v>
      </c>
      <c r="AR115" s="128" t="s">
        <v>77</v>
      </c>
      <c r="AT115" s="129" t="s">
        <v>71</v>
      </c>
      <c r="AU115" s="129" t="s">
        <v>72</v>
      </c>
      <c r="AY115" s="128" t="s">
        <v>118</v>
      </c>
      <c r="BK115" s="130">
        <f>BK116+BK120+BK124+BK126+BK131+BK164</f>
        <v>0</v>
      </c>
    </row>
    <row r="116" spans="2:65" s="9" customFormat="1" ht="19.899999999999999" customHeight="1">
      <c r="B116" s="121"/>
      <c r="C116" s="122"/>
      <c r="D116" s="131" t="s">
        <v>97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95">
        <f>BK116</f>
        <v>0</v>
      </c>
      <c r="O116" s="196"/>
      <c r="P116" s="196"/>
      <c r="Q116" s="196"/>
      <c r="R116" s="124"/>
      <c r="T116" s="125"/>
      <c r="U116" s="122"/>
      <c r="V116" s="122"/>
      <c r="W116" s="126">
        <f>SUM(W117:W119)</f>
        <v>84.946091999999993</v>
      </c>
      <c r="X116" s="122"/>
      <c r="Y116" s="126">
        <f>SUM(Y117:Y119)</f>
        <v>0</v>
      </c>
      <c r="Z116" s="122"/>
      <c r="AA116" s="127">
        <f>SUM(AA117:AA119)</f>
        <v>0</v>
      </c>
      <c r="AR116" s="128" t="s">
        <v>77</v>
      </c>
      <c r="AT116" s="129" t="s">
        <v>71</v>
      </c>
      <c r="AU116" s="129" t="s">
        <v>77</v>
      </c>
      <c r="AY116" s="128" t="s">
        <v>118</v>
      </c>
      <c r="BK116" s="130">
        <f>SUM(BK117:BK119)</f>
        <v>0</v>
      </c>
    </row>
    <row r="117" spans="2:65" s="1" customFormat="1" ht="38.25" customHeight="1">
      <c r="B117" s="132"/>
      <c r="C117" s="133" t="s">
        <v>77</v>
      </c>
      <c r="D117" s="133" t="s">
        <v>119</v>
      </c>
      <c r="E117" s="134" t="s">
        <v>120</v>
      </c>
      <c r="F117" s="189" t="s">
        <v>121</v>
      </c>
      <c r="G117" s="189"/>
      <c r="H117" s="189"/>
      <c r="I117" s="189"/>
      <c r="J117" s="135" t="s">
        <v>122</v>
      </c>
      <c r="K117" s="136">
        <v>42.067999999999998</v>
      </c>
      <c r="L117" s="190"/>
      <c r="M117" s="190"/>
      <c r="N117" s="190"/>
      <c r="O117" s="190"/>
      <c r="P117" s="190"/>
      <c r="Q117" s="190"/>
      <c r="R117" s="137"/>
      <c r="T117" s="138" t="s">
        <v>5</v>
      </c>
      <c r="U117" s="40" t="s">
        <v>39</v>
      </c>
      <c r="V117" s="139">
        <v>1.8420000000000001</v>
      </c>
      <c r="W117" s="139">
        <f>V117*K117</f>
        <v>77.489255999999997</v>
      </c>
      <c r="X117" s="139">
        <v>0</v>
      </c>
      <c r="Y117" s="139">
        <f>X117*K117</f>
        <v>0</v>
      </c>
      <c r="Z117" s="139">
        <v>0</v>
      </c>
      <c r="AA117" s="140">
        <f>Z117*K117</f>
        <v>0</v>
      </c>
      <c r="AR117" s="18" t="s">
        <v>123</v>
      </c>
      <c r="AT117" s="18" t="s">
        <v>119</v>
      </c>
      <c r="AU117" s="18" t="s">
        <v>124</v>
      </c>
      <c r="AY117" s="18" t="s">
        <v>118</v>
      </c>
      <c r="BE117" s="141">
        <f>IF(U117="základná",N117,0)</f>
        <v>0</v>
      </c>
      <c r="BF117" s="141">
        <f>IF(U117="znížená",N117,0)</f>
        <v>0</v>
      </c>
      <c r="BG117" s="141">
        <f>IF(U117="zákl. prenesená",N117,0)</f>
        <v>0</v>
      </c>
      <c r="BH117" s="141">
        <f>IF(U117="zníž. prenesená",N117,0)</f>
        <v>0</v>
      </c>
      <c r="BI117" s="141">
        <f>IF(U117="nulová",N117,0)</f>
        <v>0</v>
      </c>
      <c r="BJ117" s="18" t="s">
        <v>124</v>
      </c>
      <c r="BK117" s="142">
        <f>ROUND(L117*K117,3)</f>
        <v>0</v>
      </c>
      <c r="BL117" s="18" t="s">
        <v>123</v>
      </c>
      <c r="BM117" s="18" t="s">
        <v>125</v>
      </c>
    </row>
    <row r="118" spans="2:65" s="1" customFormat="1" ht="38.25" customHeight="1">
      <c r="B118" s="132"/>
      <c r="C118" s="133" t="s">
        <v>124</v>
      </c>
      <c r="D118" s="133" t="s">
        <v>119</v>
      </c>
      <c r="E118" s="134" t="s">
        <v>126</v>
      </c>
      <c r="F118" s="189" t="s">
        <v>127</v>
      </c>
      <c r="G118" s="189"/>
      <c r="H118" s="189"/>
      <c r="I118" s="189"/>
      <c r="J118" s="135" t="s">
        <v>122</v>
      </c>
      <c r="K118" s="136">
        <v>2.58</v>
      </c>
      <c r="L118" s="190"/>
      <c r="M118" s="190"/>
      <c r="N118" s="190"/>
      <c r="O118" s="190"/>
      <c r="P118" s="190"/>
      <c r="Q118" s="190"/>
      <c r="R118" s="137"/>
      <c r="T118" s="138" t="s">
        <v>5</v>
      </c>
      <c r="U118" s="40" t="s">
        <v>39</v>
      </c>
      <c r="V118" s="139">
        <v>2.423</v>
      </c>
      <c r="W118" s="139">
        <f>V118*K118</f>
        <v>6.2513399999999999</v>
      </c>
      <c r="X118" s="139">
        <v>0</v>
      </c>
      <c r="Y118" s="139">
        <f>X118*K118</f>
        <v>0</v>
      </c>
      <c r="Z118" s="139">
        <v>0</v>
      </c>
      <c r="AA118" s="140">
        <f>Z118*K118</f>
        <v>0</v>
      </c>
      <c r="AR118" s="18" t="s">
        <v>123</v>
      </c>
      <c r="AT118" s="18" t="s">
        <v>119</v>
      </c>
      <c r="AU118" s="18" t="s">
        <v>124</v>
      </c>
      <c r="AY118" s="18" t="s">
        <v>118</v>
      </c>
      <c r="BE118" s="141">
        <f>IF(U118="základná",N118,0)</f>
        <v>0</v>
      </c>
      <c r="BF118" s="141">
        <f>IF(U118="znížená",N118,0)</f>
        <v>0</v>
      </c>
      <c r="BG118" s="141">
        <f>IF(U118="zákl. prenesená",N118,0)</f>
        <v>0</v>
      </c>
      <c r="BH118" s="141">
        <f>IF(U118="zníž. prenesená",N118,0)</f>
        <v>0</v>
      </c>
      <c r="BI118" s="141">
        <f>IF(U118="nulová",N118,0)</f>
        <v>0</v>
      </c>
      <c r="BJ118" s="18" t="s">
        <v>124</v>
      </c>
      <c r="BK118" s="142">
        <f>ROUND(L118*K118,3)</f>
        <v>0</v>
      </c>
      <c r="BL118" s="18" t="s">
        <v>123</v>
      </c>
      <c r="BM118" s="18" t="s">
        <v>128</v>
      </c>
    </row>
    <row r="119" spans="2:65" s="1" customFormat="1" ht="38.25" customHeight="1">
      <c r="B119" s="132"/>
      <c r="C119" s="133" t="s">
        <v>129</v>
      </c>
      <c r="D119" s="133" t="s">
        <v>119</v>
      </c>
      <c r="E119" s="134" t="s">
        <v>130</v>
      </c>
      <c r="F119" s="189" t="s">
        <v>131</v>
      </c>
      <c r="G119" s="189"/>
      <c r="H119" s="189"/>
      <c r="I119" s="189"/>
      <c r="J119" s="135" t="s">
        <v>122</v>
      </c>
      <c r="K119" s="136">
        <v>44.648000000000003</v>
      </c>
      <c r="L119" s="190"/>
      <c r="M119" s="190"/>
      <c r="N119" s="190"/>
      <c r="O119" s="190"/>
      <c r="P119" s="190"/>
      <c r="Q119" s="190"/>
      <c r="R119" s="137"/>
      <c r="T119" s="138" t="s">
        <v>5</v>
      </c>
      <c r="U119" s="40" t="s">
        <v>39</v>
      </c>
      <c r="V119" s="139">
        <v>2.7E-2</v>
      </c>
      <c r="W119" s="139">
        <f>V119*K119</f>
        <v>1.2054960000000001</v>
      </c>
      <c r="X119" s="139">
        <v>0</v>
      </c>
      <c r="Y119" s="139">
        <f>X119*K119</f>
        <v>0</v>
      </c>
      <c r="Z119" s="139">
        <v>0</v>
      </c>
      <c r="AA119" s="140">
        <f>Z119*K119</f>
        <v>0</v>
      </c>
      <c r="AR119" s="18" t="s">
        <v>123</v>
      </c>
      <c r="AT119" s="18" t="s">
        <v>119</v>
      </c>
      <c r="AU119" s="18" t="s">
        <v>124</v>
      </c>
      <c r="AY119" s="18" t="s">
        <v>118</v>
      </c>
      <c r="BE119" s="141">
        <f>IF(U119="základná",N119,0)</f>
        <v>0</v>
      </c>
      <c r="BF119" s="141">
        <f>IF(U119="znížená",N119,0)</f>
        <v>0</v>
      </c>
      <c r="BG119" s="141">
        <f>IF(U119="zákl. prenesená",N119,0)</f>
        <v>0</v>
      </c>
      <c r="BH119" s="141">
        <f>IF(U119="zníž. prenesená",N119,0)</f>
        <v>0</v>
      </c>
      <c r="BI119" s="141">
        <f>IF(U119="nulová",N119,0)</f>
        <v>0</v>
      </c>
      <c r="BJ119" s="18" t="s">
        <v>124</v>
      </c>
      <c r="BK119" s="142">
        <f>ROUND(L119*K119,3)</f>
        <v>0</v>
      </c>
      <c r="BL119" s="18" t="s">
        <v>123</v>
      </c>
      <c r="BM119" s="18" t="s">
        <v>132</v>
      </c>
    </row>
    <row r="120" spans="2:65" s="9" customFormat="1" ht="29.85" customHeight="1">
      <c r="B120" s="121"/>
      <c r="C120" s="122"/>
      <c r="D120" s="131" t="s">
        <v>98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197"/>
      <c r="O120" s="198"/>
      <c r="P120" s="198"/>
      <c r="Q120" s="198"/>
      <c r="R120" s="124"/>
      <c r="T120" s="125"/>
      <c r="U120" s="122"/>
      <c r="V120" s="122"/>
      <c r="W120" s="126">
        <f>SUM(W121:W123)</f>
        <v>10.4</v>
      </c>
      <c r="X120" s="122"/>
      <c r="Y120" s="126">
        <f>SUM(Y121:Y123)</f>
        <v>8.7600000000000011E-2</v>
      </c>
      <c r="Z120" s="122"/>
      <c r="AA120" s="127">
        <f>SUM(AA121:AA123)</f>
        <v>0</v>
      </c>
      <c r="AR120" s="128" t="s">
        <v>77</v>
      </c>
      <c r="AT120" s="129" t="s">
        <v>71</v>
      </c>
      <c r="AU120" s="129" t="s">
        <v>77</v>
      </c>
      <c r="AY120" s="128" t="s">
        <v>118</v>
      </c>
      <c r="BK120" s="130">
        <f>SUM(BK121:BK123)</f>
        <v>0</v>
      </c>
    </row>
    <row r="121" spans="2:65" s="1" customFormat="1" ht="38.25" customHeight="1">
      <c r="B121" s="132"/>
      <c r="C121" s="133" t="s">
        <v>123</v>
      </c>
      <c r="D121" s="133" t="s">
        <v>119</v>
      </c>
      <c r="E121" s="134" t="s">
        <v>133</v>
      </c>
      <c r="F121" s="189" t="s">
        <v>134</v>
      </c>
      <c r="G121" s="189"/>
      <c r="H121" s="189"/>
      <c r="I121" s="189"/>
      <c r="J121" s="135" t="s">
        <v>135</v>
      </c>
      <c r="K121" s="136">
        <v>200</v>
      </c>
      <c r="L121" s="190"/>
      <c r="M121" s="190"/>
      <c r="N121" s="190"/>
      <c r="O121" s="190"/>
      <c r="P121" s="190"/>
      <c r="Q121" s="190"/>
      <c r="R121" s="137"/>
      <c r="T121" s="138" t="s">
        <v>5</v>
      </c>
      <c r="U121" s="40" t="s">
        <v>39</v>
      </c>
      <c r="V121" s="139">
        <v>4.0000000000000001E-3</v>
      </c>
      <c r="W121" s="139">
        <f>V121*K121</f>
        <v>0.8</v>
      </c>
      <c r="X121" s="139">
        <v>0</v>
      </c>
      <c r="Y121" s="139">
        <f>X121*K121</f>
        <v>0</v>
      </c>
      <c r="Z121" s="139">
        <v>0</v>
      </c>
      <c r="AA121" s="140">
        <f>Z121*K121</f>
        <v>0</v>
      </c>
      <c r="AR121" s="18" t="s">
        <v>123</v>
      </c>
      <c r="AT121" s="18" t="s">
        <v>119</v>
      </c>
      <c r="AU121" s="18" t="s">
        <v>124</v>
      </c>
      <c r="AY121" s="18" t="s">
        <v>118</v>
      </c>
      <c r="BE121" s="141">
        <f>IF(U121="základná",N121,0)</f>
        <v>0</v>
      </c>
      <c r="BF121" s="141">
        <f>IF(U121="znížená",N121,0)</f>
        <v>0</v>
      </c>
      <c r="BG121" s="141">
        <f>IF(U121="zákl. prenesená",N121,0)</f>
        <v>0</v>
      </c>
      <c r="BH121" s="141">
        <f>IF(U121="zníž. prenesená",N121,0)</f>
        <v>0</v>
      </c>
      <c r="BI121" s="141">
        <f>IF(U121="nulová",N121,0)</f>
        <v>0</v>
      </c>
      <c r="BJ121" s="18" t="s">
        <v>124</v>
      </c>
      <c r="BK121" s="142">
        <f>ROUND(L121*K121,3)</f>
        <v>0</v>
      </c>
      <c r="BL121" s="18" t="s">
        <v>123</v>
      </c>
      <c r="BM121" s="18" t="s">
        <v>136</v>
      </c>
    </row>
    <row r="122" spans="2:65" s="1" customFormat="1" ht="38.25" customHeight="1">
      <c r="B122" s="132"/>
      <c r="C122" s="133" t="s">
        <v>137</v>
      </c>
      <c r="D122" s="133" t="s">
        <v>119</v>
      </c>
      <c r="E122" s="134" t="s">
        <v>138</v>
      </c>
      <c r="F122" s="189" t="s">
        <v>139</v>
      </c>
      <c r="G122" s="189"/>
      <c r="H122" s="189"/>
      <c r="I122" s="189"/>
      <c r="J122" s="135" t="s">
        <v>135</v>
      </c>
      <c r="K122" s="136">
        <v>200</v>
      </c>
      <c r="L122" s="190"/>
      <c r="M122" s="190"/>
      <c r="N122" s="190"/>
      <c r="O122" s="190"/>
      <c r="P122" s="190"/>
      <c r="Q122" s="190"/>
      <c r="R122" s="137"/>
      <c r="T122" s="138" t="s">
        <v>5</v>
      </c>
      <c r="U122" s="40" t="s">
        <v>39</v>
      </c>
      <c r="V122" s="139">
        <v>4.8000000000000001E-2</v>
      </c>
      <c r="W122" s="139">
        <f>V122*K122</f>
        <v>9.6</v>
      </c>
      <c r="X122" s="139">
        <v>3.0000000000000001E-5</v>
      </c>
      <c r="Y122" s="139">
        <f>X122*K122</f>
        <v>6.0000000000000001E-3</v>
      </c>
      <c r="Z122" s="139">
        <v>0</v>
      </c>
      <c r="AA122" s="140">
        <f>Z122*K122</f>
        <v>0</v>
      </c>
      <c r="AR122" s="18" t="s">
        <v>123</v>
      </c>
      <c r="AT122" s="18" t="s">
        <v>119</v>
      </c>
      <c r="AU122" s="18" t="s">
        <v>124</v>
      </c>
      <c r="AY122" s="18" t="s">
        <v>118</v>
      </c>
      <c r="BE122" s="141">
        <f>IF(U122="základná",N122,0)</f>
        <v>0</v>
      </c>
      <c r="BF122" s="141">
        <f>IF(U122="znížená",N122,0)</f>
        <v>0</v>
      </c>
      <c r="BG122" s="141">
        <f>IF(U122="zákl. prenesená",N122,0)</f>
        <v>0</v>
      </c>
      <c r="BH122" s="141">
        <f>IF(U122="zníž. prenesená",N122,0)</f>
        <v>0</v>
      </c>
      <c r="BI122" s="141">
        <f>IF(U122="nulová",N122,0)</f>
        <v>0</v>
      </c>
      <c r="BJ122" s="18" t="s">
        <v>124</v>
      </c>
      <c r="BK122" s="142">
        <f>ROUND(L122*K122,3)</f>
        <v>0</v>
      </c>
      <c r="BL122" s="18" t="s">
        <v>123</v>
      </c>
      <c r="BM122" s="18" t="s">
        <v>140</v>
      </c>
    </row>
    <row r="123" spans="2:65" s="1" customFormat="1" ht="38.25" customHeight="1">
      <c r="B123" s="132"/>
      <c r="C123" s="143" t="s">
        <v>141</v>
      </c>
      <c r="D123" s="143" t="s">
        <v>142</v>
      </c>
      <c r="E123" s="144" t="s">
        <v>143</v>
      </c>
      <c r="F123" s="199" t="s">
        <v>282</v>
      </c>
      <c r="G123" s="199"/>
      <c r="H123" s="199"/>
      <c r="I123" s="199"/>
      <c r="J123" s="145" t="s">
        <v>135</v>
      </c>
      <c r="K123" s="146">
        <v>204</v>
      </c>
      <c r="L123" s="200"/>
      <c r="M123" s="200"/>
      <c r="N123" s="200"/>
      <c r="O123" s="190"/>
      <c r="P123" s="190"/>
      <c r="Q123" s="190"/>
      <c r="R123" s="137"/>
      <c r="T123" s="138" t="s">
        <v>5</v>
      </c>
      <c r="U123" s="40" t="s">
        <v>39</v>
      </c>
      <c r="V123" s="139">
        <v>0</v>
      </c>
      <c r="W123" s="139">
        <f>V123*K123</f>
        <v>0</v>
      </c>
      <c r="X123" s="139">
        <v>4.0000000000000002E-4</v>
      </c>
      <c r="Y123" s="139">
        <f>X123*K123</f>
        <v>8.1600000000000006E-2</v>
      </c>
      <c r="Z123" s="139">
        <v>0</v>
      </c>
      <c r="AA123" s="140">
        <f>Z123*K123</f>
        <v>0</v>
      </c>
      <c r="AR123" s="18" t="s">
        <v>144</v>
      </c>
      <c r="AT123" s="18" t="s">
        <v>142</v>
      </c>
      <c r="AU123" s="18" t="s">
        <v>124</v>
      </c>
      <c r="AY123" s="18" t="s">
        <v>118</v>
      </c>
      <c r="BE123" s="141">
        <f>IF(U123="základná",N123,0)</f>
        <v>0</v>
      </c>
      <c r="BF123" s="141">
        <f>IF(U123="znížená",N123,0)</f>
        <v>0</v>
      </c>
      <c r="BG123" s="141">
        <f>IF(U123="zákl. prenesená",N123,0)</f>
        <v>0</v>
      </c>
      <c r="BH123" s="141">
        <f>IF(U123="zníž. prenesená",N123,0)</f>
        <v>0</v>
      </c>
      <c r="BI123" s="141">
        <f>IF(U123="nulová",N123,0)</f>
        <v>0</v>
      </c>
      <c r="BJ123" s="18" t="s">
        <v>124</v>
      </c>
      <c r="BK123" s="142">
        <f>ROUND(L123*K123,3)</f>
        <v>0</v>
      </c>
      <c r="BL123" s="18" t="s">
        <v>123</v>
      </c>
      <c r="BM123" s="18" t="s">
        <v>145</v>
      </c>
    </row>
    <row r="124" spans="2:65" s="9" customFormat="1" ht="29.85" customHeight="1">
      <c r="B124" s="121"/>
      <c r="C124" s="122"/>
      <c r="D124" s="131" t="s">
        <v>99</v>
      </c>
      <c r="E124" s="131"/>
      <c r="F124" s="131"/>
      <c r="G124" s="131"/>
      <c r="H124" s="131"/>
      <c r="I124" s="131"/>
      <c r="J124" s="131"/>
      <c r="K124" s="131"/>
      <c r="L124" s="131"/>
      <c r="M124" s="131"/>
      <c r="N124" s="197"/>
      <c r="O124" s="198"/>
      <c r="P124" s="198"/>
      <c r="Q124" s="198"/>
      <c r="R124" s="124"/>
      <c r="T124" s="125"/>
      <c r="U124" s="122"/>
      <c r="V124" s="122"/>
      <c r="W124" s="126">
        <f>W125</f>
        <v>15.641624999999999</v>
      </c>
      <c r="X124" s="122"/>
      <c r="Y124" s="126">
        <f>Y125</f>
        <v>0.95624999999999993</v>
      </c>
      <c r="Z124" s="122"/>
      <c r="AA124" s="127">
        <f>AA125</f>
        <v>0</v>
      </c>
      <c r="AR124" s="128" t="s">
        <v>77</v>
      </c>
      <c r="AT124" s="129" t="s">
        <v>71</v>
      </c>
      <c r="AU124" s="129" t="s">
        <v>77</v>
      </c>
      <c r="AY124" s="128" t="s">
        <v>118</v>
      </c>
      <c r="BK124" s="130">
        <f>BK125</f>
        <v>0</v>
      </c>
    </row>
    <row r="125" spans="2:65" s="1" customFormat="1" ht="38.25" customHeight="1">
      <c r="B125" s="132"/>
      <c r="C125" s="133" t="s">
        <v>146</v>
      </c>
      <c r="D125" s="133" t="s">
        <v>119</v>
      </c>
      <c r="E125" s="134" t="s">
        <v>147</v>
      </c>
      <c r="F125" s="189" t="s">
        <v>148</v>
      </c>
      <c r="G125" s="189"/>
      <c r="H125" s="189"/>
      <c r="I125" s="189"/>
      <c r="J125" s="135" t="s">
        <v>149</v>
      </c>
      <c r="K125" s="136">
        <v>37.5</v>
      </c>
      <c r="L125" s="190"/>
      <c r="M125" s="190"/>
      <c r="N125" s="190"/>
      <c r="O125" s="190"/>
      <c r="P125" s="190"/>
      <c r="Q125" s="190"/>
      <c r="R125" s="137"/>
      <c r="T125" s="138" t="s">
        <v>5</v>
      </c>
      <c r="U125" s="40" t="s">
        <v>39</v>
      </c>
      <c r="V125" s="139">
        <v>0.41710999999999998</v>
      </c>
      <c r="W125" s="139">
        <f>V125*K125</f>
        <v>15.641624999999999</v>
      </c>
      <c r="X125" s="139">
        <v>2.5499999999999998E-2</v>
      </c>
      <c r="Y125" s="139">
        <f>X125*K125</f>
        <v>0.95624999999999993</v>
      </c>
      <c r="Z125" s="139">
        <v>0</v>
      </c>
      <c r="AA125" s="140">
        <f>Z125*K125</f>
        <v>0</v>
      </c>
      <c r="AR125" s="18" t="s">
        <v>123</v>
      </c>
      <c r="AT125" s="18" t="s">
        <v>119</v>
      </c>
      <c r="AU125" s="18" t="s">
        <v>124</v>
      </c>
      <c r="AY125" s="18" t="s">
        <v>118</v>
      </c>
      <c r="BE125" s="141">
        <f>IF(U125="základná",N125,0)</f>
        <v>0</v>
      </c>
      <c r="BF125" s="141">
        <f>IF(U125="znížená",N125,0)</f>
        <v>0</v>
      </c>
      <c r="BG125" s="141">
        <f>IF(U125="zákl. prenesená",N125,0)</f>
        <v>0</v>
      </c>
      <c r="BH125" s="141">
        <f>IF(U125="zníž. prenesená",N125,0)</f>
        <v>0</v>
      </c>
      <c r="BI125" s="141">
        <f>IF(U125="nulová",N125,0)</f>
        <v>0</v>
      </c>
      <c r="BJ125" s="18" t="s">
        <v>124</v>
      </c>
      <c r="BK125" s="142">
        <f>ROUND(L125*K125,3)</f>
        <v>0</v>
      </c>
      <c r="BL125" s="18" t="s">
        <v>123</v>
      </c>
      <c r="BM125" s="18" t="s">
        <v>150</v>
      </c>
    </row>
    <row r="126" spans="2:65" s="9" customFormat="1" ht="29.85" customHeight="1">
      <c r="B126" s="121"/>
      <c r="C126" s="122"/>
      <c r="D126" s="131" t="s">
        <v>100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197"/>
      <c r="O126" s="198"/>
      <c r="P126" s="198"/>
      <c r="Q126" s="198"/>
      <c r="R126" s="124"/>
      <c r="T126" s="125"/>
      <c r="U126" s="122"/>
      <c r="V126" s="122"/>
      <c r="W126" s="126">
        <f>SUM(W127:W130)</f>
        <v>54.391594800000007</v>
      </c>
      <c r="X126" s="122"/>
      <c r="Y126" s="126">
        <f>SUM(Y127:Y130)</f>
        <v>102.97114380000001</v>
      </c>
      <c r="Z126" s="122"/>
      <c r="AA126" s="127">
        <f>SUM(AA127:AA130)</f>
        <v>0</v>
      </c>
      <c r="AR126" s="128" t="s">
        <v>77</v>
      </c>
      <c r="AT126" s="129" t="s">
        <v>71</v>
      </c>
      <c r="AU126" s="129" t="s">
        <v>77</v>
      </c>
      <c r="AY126" s="128" t="s">
        <v>118</v>
      </c>
      <c r="BK126" s="130">
        <f>SUM(BK127:BK130)</f>
        <v>0</v>
      </c>
    </row>
    <row r="127" spans="2:65" s="1" customFormat="1" ht="38.25" customHeight="1">
      <c r="B127" s="132"/>
      <c r="C127" s="133" t="s">
        <v>144</v>
      </c>
      <c r="D127" s="133" t="s">
        <v>119</v>
      </c>
      <c r="E127" s="134" t="s">
        <v>151</v>
      </c>
      <c r="F127" s="189" t="s">
        <v>152</v>
      </c>
      <c r="G127" s="189"/>
      <c r="H127" s="189"/>
      <c r="I127" s="189"/>
      <c r="J127" s="135" t="s">
        <v>135</v>
      </c>
      <c r="K127" s="136">
        <v>168.27</v>
      </c>
      <c r="L127" s="190"/>
      <c r="M127" s="190"/>
      <c r="N127" s="190"/>
      <c r="O127" s="190"/>
      <c r="P127" s="190"/>
      <c r="Q127" s="190"/>
      <c r="R127" s="137"/>
      <c r="T127" s="138" t="s">
        <v>5</v>
      </c>
      <c r="U127" s="40" t="s">
        <v>39</v>
      </c>
      <c r="V127" s="139">
        <v>2.3120000000000002E-2</v>
      </c>
      <c r="W127" s="139">
        <f>V127*K127</f>
        <v>3.8904024000000006</v>
      </c>
      <c r="X127" s="139">
        <v>0.11119999999999999</v>
      </c>
      <c r="Y127" s="139">
        <f>X127*K127</f>
        <v>18.711624</v>
      </c>
      <c r="Z127" s="139">
        <v>0</v>
      </c>
      <c r="AA127" s="140">
        <f>Z127*K127</f>
        <v>0</v>
      </c>
      <c r="AR127" s="18" t="s">
        <v>123</v>
      </c>
      <c r="AT127" s="18" t="s">
        <v>119</v>
      </c>
      <c r="AU127" s="18" t="s">
        <v>124</v>
      </c>
      <c r="AY127" s="18" t="s">
        <v>118</v>
      </c>
      <c r="BE127" s="141">
        <f>IF(U127="základná",N127,0)</f>
        <v>0</v>
      </c>
      <c r="BF127" s="141">
        <f>IF(U127="znížená",N127,0)</f>
        <v>0</v>
      </c>
      <c r="BG127" s="141">
        <f>IF(U127="zákl. prenesená",N127,0)</f>
        <v>0</v>
      </c>
      <c r="BH127" s="141">
        <f>IF(U127="zníž. prenesená",N127,0)</f>
        <v>0</v>
      </c>
      <c r="BI127" s="141">
        <f>IF(U127="nulová",N127,0)</f>
        <v>0</v>
      </c>
      <c r="BJ127" s="18" t="s">
        <v>124</v>
      </c>
      <c r="BK127" s="142">
        <f>ROUND(L127*K127,3)</f>
        <v>0</v>
      </c>
      <c r="BL127" s="18" t="s">
        <v>123</v>
      </c>
      <c r="BM127" s="18" t="s">
        <v>153</v>
      </c>
    </row>
    <row r="128" spans="2:65" s="1" customFormat="1" ht="38.25" customHeight="1">
      <c r="B128" s="132"/>
      <c r="C128" s="133" t="s">
        <v>154</v>
      </c>
      <c r="D128" s="133" t="s">
        <v>119</v>
      </c>
      <c r="E128" s="134" t="s">
        <v>155</v>
      </c>
      <c r="F128" s="189" t="s">
        <v>156</v>
      </c>
      <c r="G128" s="189"/>
      <c r="H128" s="189"/>
      <c r="I128" s="189"/>
      <c r="J128" s="135" t="s">
        <v>135</v>
      </c>
      <c r="K128" s="136">
        <v>168.27</v>
      </c>
      <c r="L128" s="190"/>
      <c r="M128" s="190"/>
      <c r="N128" s="190"/>
      <c r="O128" s="190"/>
      <c r="P128" s="190"/>
      <c r="Q128" s="190"/>
      <c r="R128" s="137"/>
      <c r="T128" s="138" t="s">
        <v>5</v>
      </c>
      <c r="U128" s="40" t="s">
        <v>39</v>
      </c>
      <c r="V128" s="139">
        <v>5.3120000000000001E-2</v>
      </c>
      <c r="W128" s="139">
        <f>V128*K128</f>
        <v>8.9385024000000008</v>
      </c>
      <c r="X128" s="139">
        <v>0.37034</v>
      </c>
      <c r="Y128" s="139">
        <f>X128*K128</f>
        <v>62.317111800000006</v>
      </c>
      <c r="Z128" s="139">
        <v>0</v>
      </c>
      <c r="AA128" s="140">
        <f>Z128*K128</f>
        <v>0</v>
      </c>
      <c r="AR128" s="18" t="s">
        <v>123</v>
      </c>
      <c r="AT128" s="18" t="s">
        <v>119</v>
      </c>
      <c r="AU128" s="18" t="s">
        <v>124</v>
      </c>
      <c r="AY128" s="18" t="s">
        <v>118</v>
      </c>
      <c r="BE128" s="141">
        <f>IF(U128="základná",N128,0)</f>
        <v>0</v>
      </c>
      <c r="BF128" s="141">
        <f>IF(U128="znížená",N128,0)</f>
        <v>0</v>
      </c>
      <c r="BG128" s="141">
        <f>IF(U128="zákl. prenesená",N128,0)</f>
        <v>0</v>
      </c>
      <c r="BH128" s="141">
        <f>IF(U128="zníž. prenesená",N128,0)</f>
        <v>0</v>
      </c>
      <c r="BI128" s="141">
        <f>IF(U128="nulová",N128,0)</f>
        <v>0</v>
      </c>
      <c r="BJ128" s="18" t="s">
        <v>124</v>
      </c>
      <c r="BK128" s="142">
        <f>ROUND(L128*K128,3)</f>
        <v>0</v>
      </c>
      <c r="BL128" s="18" t="s">
        <v>123</v>
      </c>
      <c r="BM128" s="18" t="s">
        <v>157</v>
      </c>
    </row>
    <row r="129" spans="2:65" s="1" customFormat="1" ht="25.5" customHeight="1">
      <c r="B129" s="132"/>
      <c r="C129" s="133" t="s">
        <v>158</v>
      </c>
      <c r="D129" s="133" t="s">
        <v>119</v>
      </c>
      <c r="E129" s="134" t="s">
        <v>159</v>
      </c>
      <c r="F129" s="189" t="s">
        <v>160</v>
      </c>
      <c r="G129" s="189"/>
      <c r="H129" s="189"/>
      <c r="I129" s="189"/>
      <c r="J129" s="135" t="s">
        <v>135</v>
      </c>
      <c r="K129" s="136">
        <v>168.27</v>
      </c>
      <c r="L129" s="190"/>
      <c r="M129" s="190"/>
      <c r="N129" s="190"/>
      <c r="O129" s="190"/>
      <c r="P129" s="190"/>
      <c r="Q129" s="190"/>
      <c r="R129" s="137"/>
      <c r="T129" s="138" t="s">
        <v>5</v>
      </c>
      <c r="U129" s="40" t="s">
        <v>39</v>
      </c>
      <c r="V129" s="139">
        <v>0.247</v>
      </c>
      <c r="W129" s="139">
        <f>V129*K129</f>
        <v>41.562690000000003</v>
      </c>
      <c r="X129" s="139">
        <v>8.6400000000000005E-2</v>
      </c>
      <c r="Y129" s="139">
        <f>X129*K129</f>
        <v>14.538528000000001</v>
      </c>
      <c r="Z129" s="139">
        <v>0</v>
      </c>
      <c r="AA129" s="140">
        <f>Z129*K129</f>
        <v>0</v>
      </c>
      <c r="AR129" s="18" t="s">
        <v>123</v>
      </c>
      <c r="AT129" s="18" t="s">
        <v>119</v>
      </c>
      <c r="AU129" s="18" t="s">
        <v>124</v>
      </c>
      <c r="AY129" s="18" t="s">
        <v>118</v>
      </c>
      <c r="BE129" s="141">
        <f>IF(U129="základná",N129,0)</f>
        <v>0</v>
      </c>
      <c r="BF129" s="141">
        <f>IF(U129="znížená",N129,0)</f>
        <v>0</v>
      </c>
      <c r="BG129" s="141">
        <f>IF(U129="zákl. prenesená",N129,0)</f>
        <v>0</v>
      </c>
      <c r="BH129" s="141">
        <f>IF(U129="zníž. prenesená",N129,0)</f>
        <v>0</v>
      </c>
      <c r="BI129" s="141">
        <f>IF(U129="nulová",N129,0)</f>
        <v>0</v>
      </c>
      <c r="BJ129" s="18" t="s">
        <v>124</v>
      </c>
      <c r="BK129" s="142">
        <f>ROUND(L129*K129,3)</f>
        <v>0</v>
      </c>
      <c r="BL129" s="18" t="s">
        <v>123</v>
      </c>
      <c r="BM129" s="18" t="s">
        <v>161</v>
      </c>
    </row>
    <row r="130" spans="2:65" s="1" customFormat="1" ht="25.5" customHeight="1">
      <c r="B130" s="132"/>
      <c r="C130" s="143" t="s">
        <v>162</v>
      </c>
      <c r="D130" s="143" t="s">
        <v>142</v>
      </c>
      <c r="E130" s="144" t="s">
        <v>163</v>
      </c>
      <c r="F130" s="199" t="s">
        <v>164</v>
      </c>
      <c r="G130" s="199"/>
      <c r="H130" s="199"/>
      <c r="I130" s="199"/>
      <c r="J130" s="145" t="s">
        <v>135</v>
      </c>
      <c r="K130" s="146">
        <v>185.09700000000001</v>
      </c>
      <c r="L130" s="200"/>
      <c r="M130" s="200"/>
      <c r="N130" s="200"/>
      <c r="O130" s="190"/>
      <c r="P130" s="190"/>
      <c r="Q130" s="190"/>
      <c r="R130" s="137"/>
      <c r="T130" s="138" t="s">
        <v>5</v>
      </c>
      <c r="U130" s="40" t="s">
        <v>39</v>
      </c>
      <c r="V130" s="139">
        <v>0</v>
      </c>
      <c r="W130" s="139">
        <f>V130*K130</f>
        <v>0</v>
      </c>
      <c r="X130" s="139">
        <v>0.04</v>
      </c>
      <c r="Y130" s="139">
        <f>X130*K130</f>
        <v>7.4038800000000009</v>
      </c>
      <c r="Z130" s="139">
        <v>0</v>
      </c>
      <c r="AA130" s="140">
        <f>Z130*K130</f>
        <v>0</v>
      </c>
      <c r="AR130" s="18" t="s">
        <v>144</v>
      </c>
      <c r="AT130" s="18" t="s">
        <v>142</v>
      </c>
      <c r="AU130" s="18" t="s">
        <v>124</v>
      </c>
      <c r="AY130" s="18" t="s">
        <v>118</v>
      </c>
      <c r="BE130" s="141">
        <f>IF(U130="základná",N130,0)</f>
        <v>0</v>
      </c>
      <c r="BF130" s="141">
        <f>IF(U130="znížená",N130,0)</f>
        <v>0</v>
      </c>
      <c r="BG130" s="141">
        <f>IF(U130="zákl. prenesená",N130,0)</f>
        <v>0</v>
      </c>
      <c r="BH130" s="141">
        <f>IF(U130="zníž. prenesená",N130,0)</f>
        <v>0</v>
      </c>
      <c r="BI130" s="141">
        <f>IF(U130="nulová",N130,0)</f>
        <v>0</v>
      </c>
      <c r="BJ130" s="18" t="s">
        <v>124</v>
      </c>
      <c r="BK130" s="142">
        <f>ROUND(L130*K130,3)</f>
        <v>0</v>
      </c>
      <c r="BL130" s="18" t="s">
        <v>123</v>
      </c>
      <c r="BM130" s="18" t="s">
        <v>165</v>
      </c>
    </row>
    <row r="131" spans="2:65" s="9" customFormat="1" ht="29.85" customHeight="1">
      <c r="B131" s="121"/>
      <c r="C131" s="122"/>
      <c r="D131" s="131" t="s">
        <v>101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197"/>
      <c r="O131" s="198"/>
      <c r="P131" s="198"/>
      <c r="Q131" s="198"/>
      <c r="R131" s="124"/>
      <c r="T131" s="125"/>
      <c r="U131" s="122"/>
      <c r="V131" s="122"/>
      <c r="W131" s="126">
        <f>SUM(W132:W163)</f>
        <v>371.60435999999999</v>
      </c>
      <c r="X131" s="122"/>
      <c r="Y131" s="126">
        <f>SUM(Y132:Y163)</f>
        <v>10.293553599999997</v>
      </c>
      <c r="Z131" s="122"/>
      <c r="AA131" s="127">
        <f>SUM(AA132:AA163)</f>
        <v>0</v>
      </c>
      <c r="AR131" s="128" t="s">
        <v>77</v>
      </c>
      <c r="AT131" s="129" t="s">
        <v>71</v>
      </c>
      <c r="AU131" s="129" t="s">
        <v>77</v>
      </c>
      <c r="AY131" s="128" t="s">
        <v>118</v>
      </c>
      <c r="BK131" s="130">
        <f>SUM(BK132:BK163)</f>
        <v>0</v>
      </c>
    </row>
    <row r="132" spans="2:65" s="1" customFormat="1" ht="38.25" customHeight="1">
      <c r="B132" s="132"/>
      <c r="C132" s="133" t="s">
        <v>166</v>
      </c>
      <c r="D132" s="133" t="s">
        <v>119</v>
      </c>
      <c r="E132" s="134" t="s">
        <v>167</v>
      </c>
      <c r="F132" s="189" t="s">
        <v>168</v>
      </c>
      <c r="G132" s="189"/>
      <c r="H132" s="189"/>
      <c r="I132" s="189"/>
      <c r="J132" s="135" t="s">
        <v>149</v>
      </c>
      <c r="K132" s="136">
        <v>43</v>
      </c>
      <c r="L132" s="190"/>
      <c r="M132" s="190"/>
      <c r="N132" s="190"/>
      <c r="O132" s="190"/>
      <c r="P132" s="190"/>
      <c r="Q132" s="190"/>
      <c r="R132" s="137"/>
      <c r="T132" s="138" t="s">
        <v>5</v>
      </c>
      <c r="U132" s="40" t="s">
        <v>39</v>
      </c>
      <c r="V132" s="139">
        <v>0.1</v>
      </c>
      <c r="W132" s="139">
        <f t="shared" ref="W132:W163" si="0">V132*K132</f>
        <v>4.3</v>
      </c>
      <c r="X132" s="139">
        <v>8.3979999999999999E-2</v>
      </c>
      <c r="Y132" s="139">
        <f t="shared" ref="Y132:Y163" si="1">X132*K132</f>
        <v>3.6111399999999998</v>
      </c>
      <c r="Z132" s="139">
        <v>0</v>
      </c>
      <c r="AA132" s="140">
        <f t="shared" ref="AA132:AA163" si="2">Z132*K132</f>
        <v>0</v>
      </c>
      <c r="AR132" s="18" t="s">
        <v>123</v>
      </c>
      <c r="AT132" s="18" t="s">
        <v>119</v>
      </c>
      <c r="AU132" s="18" t="s">
        <v>124</v>
      </c>
      <c r="AY132" s="18" t="s">
        <v>118</v>
      </c>
      <c r="BE132" s="141">
        <f t="shared" ref="BE132:BE163" si="3">IF(U132="základná",N132,0)</f>
        <v>0</v>
      </c>
      <c r="BF132" s="141">
        <f t="shared" ref="BF132:BF163" si="4">IF(U132="znížená",N132,0)</f>
        <v>0</v>
      </c>
      <c r="BG132" s="141">
        <f t="shared" ref="BG132:BG163" si="5">IF(U132="zákl. prenesená",N132,0)</f>
        <v>0</v>
      </c>
      <c r="BH132" s="141">
        <f t="shared" ref="BH132:BH163" si="6">IF(U132="zníž. prenesená",N132,0)</f>
        <v>0</v>
      </c>
      <c r="BI132" s="141">
        <f t="shared" ref="BI132:BI163" si="7">IF(U132="nulová",N132,0)</f>
        <v>0</v>
      </c>
      <c r="BJ132" s="18" t="s">
        <v>124</v>
      </c>
      <c r="BK132" s="142">
        <f t="shared" ref="BK132:BK163" si="8">ROUND(L132*K132,3)</f>
        <v>0</v>
      </c>
      <c r="BL132" s="18" t="s">
        <v>123</v>
      </c>
      <c r="BM132" s="18" t="s">
        <v>169</v>
      </c>
    </row>
    <row r="133" spans="2:65" s="1" customFormat="1" ht="25.5" customHeight="1">
      <c r="B133" s="132"/>
      <c r="C133" s="143" t="s">
        <v>170</v>
      </c>
      <c r="D133" s="143" t="s">
        <v>142</v>
      </c>
      <c r="E133" s="144" t="s">
        <v>171</v>
      </c>
      <c r="F133" s="199" t="s">
        <v>283</v>
      </c>
      <c r="G133" s="199"/>
      <c r="H133" s="199"/>
      <c r="I133" s="199"/>
      <c r="J133" s="145" t="s">
        <v>172</v>
      </c>
      <c r="K133" s="146">
        <v>43.43</v>
      </c>
      <c r="L133" s="200"/>
      <c r="M133" s="200"/>
      <c r="N133" s="200"/>
      <c r="O133" s="190"/>
      <c r="P133" s="190"/>
      <c r="Q133" s="190"/>
      <c r="R133" s="137"/>
      <c r="T133" s="138" t="s">
        <v>5</v>
      </c>
      <c r="U133" s="40" t="s">
        <v>39</v>
      </c>
      <c r="V133" s="139">
        <v>0</v>
      </c>
      <c r="W133" s="139">
        <f t="shared" si="0"/>
        <v>0</v>
      </c>
      <c r="X133" s="139">
        <v>2.3E-2</v>
      </c>
      <c r="Y133" s="139">
        <f t="shared" si="1"/>
        <v>0.99888999999999994</v>
      </c>
      <c r="Z133" s="139">
        <v>0</v>
      </c>
      <c r="AA133" s="140">
        <f t="shared" si="2"/>
        <v>0</v>
      </c>
      <c r="AR133" s="18" t="s">
        <v>144</v>
      </c>
      <c r="AT133" s="18" t="s">
        <v>142</v>
      </c>
      <c r="AU133" s="18" t="s">
        <v>124</v>
      </c>
      <c r="AY133" s="18" t="s">
        <v>118</v>
      </c>
      <c r="BE133" s="141">
        <f t="shared" si="3"/>
        <v>0</v>
      </c>
      <c r="BF133" s="141">
        <f t="shared" si="4"/>
        <v>0</v>
      </c>
      <c r="BG133" s="141">
        <f t="shared" si="5"/>
        <v>0</v>
      </c>
      <c r="BH133" s="141">
        <f t="shared" si="6"/>
        <v>0</v>
      </c>
      <c r="BI133" s="141">
        <f t="shared" si="7"/>
        <v>0</v>
      </c>
      <c r="BJ133" s="18" t="s">
        <v>124</v>
      </c>
      <c r="BK133" s="142">
        <f t="shared" si="8"/>
        <v>0</v>
      </c>
      <c r="BL133" s="18" t="s">
        <v>123</v>
      </c>
      <c r="BM133" s="18" t="s">
        <v>173</v>
      </c>
    </row>
    <row r="134" spans="2:65" s="1" customFormat="1" ht="38.25" customHeight="1">
      <c r="B134" s="132"/>
      <c r="C134" s="133" t="s">
        <v>174</v>
      </c>
      <c r="D134" s="133" t="s">
        <v>119</v>
      </c>
      <c r="E134" s="134" t="s">
        <v>175</v>
      </c>
      <c r="F134" s="189" t="s">
        <v>176</v>
      </c>
      <c r="G134" s="189"/>
      <c r="H134" s="189"/>
      <c r="I134" s="189"/>
      <c r="J134" s="135" t="s">
        <v>122</v>
      </c>
      <c r="K134" s="136">
        <v>1.72</v>
      </c>
      <c r="L134" s="190"/>
      <c r="M134" s="190"/>
      <c r="N134" s="190"/>
      <c r="O134" s="190"/>
      <c r="P134" s="190"/>
      <c r="Q134" s="190"/>
      <c r="R134" s="137"/>
      <c r="T134" s="138" t="s">
        <v>5</v>
      </c>
      <c r="U134" s="40" t="s">
        <v>39</v>
      </c>
      <c r="V134" s="139">
        <v>1.363</v>
      </c>
      <c r="W134" s="139">
        <f t="shared" si="0"/>
        <v>2.34436</v>
      </c>
      <c r="X134" s="139">
        <v>2.2151299999999998</v>
      </c>
      <c r="Y134" s="139">
        <f t="shared" si="1"/>
        <v>3.8100235999999996</v>
      </c>
      <c r="Z134" s="139">
        <v>0</v>
      </c>
      <c r="AA134" s="140">
        <f t="shared" si="2"/>
        <v>0</v>
      </c>
      <c r="AR134" s="18" t="s">
        <v>123</v>
      </c>
      <c r="AT134" s="18" t="s">
        <v>119</v>
      </c>
      <c r="AU134" s="18" t="s">
        <v>124</v>
      </c>
      <c r="AY134" s="18" t="s">
        <v>118</v>
      </c>
      <c r="BE134" s="141">
        <f t="shared" si="3"/>
        <v>0</v>
      </c>
      <c r="BF134" s="141">
        <f t="shared" si="4"/>
        <v>0</v>
      </c>
      <c r="BG134" s="141">
        <f t="shared" si="5"/>
        <v>0</v>
      </c>
      <c r="BH134" s="141">
        <f t="shared" si="6"/>
        <v>0</v>
      </c>
      <c r="BI134" s="141">
        <f t="shared" si="7"/>
        <v>0</v>
      </c>
      <c r="BJ134" s="18" t="s">
        <v>124</v>
      </c>
      <c r="BK134" s="142">
        <f t="shared" si="8"/>
        <v>0</v>
      </c>
      <c r="BL134" s="18" t="s">
        <v>123</v>
      </c>
      <c r="BM134" s="18" t="s">
        <v>177</v>
      </c>
    </row>
    <row r="135" spans="2:65" s="1" customFormat="1" ht="25.5" customHeight="1">
      <c r="B135" s="132"/>
      <c r="C135" s="133" t="s">
        <v>178</v>
      </c>
      <c r="D135" s="133" t="s">
        <v>119</v>
      </c>
      <c r="E135" s="134" t="s">
        <v>179</v>
      </c>
      <c r="F135" s="189" t="s">
        <v>180</v>
      </c>
      <c r="G135" s="189"/>
      <c r="H135" s="189"/>
      <c r="I135" s="189"/>
      <c r="J135" s="135" t="s">
        <v>172</v>
      </c>
      <c r="K135" s="136">
        <v>1</v>
      </c>
      <c r="L135" s="190"/>
      <c r="M135" s="190"/>
      <c r="N135" s="190"/>
      <c r="O135" s="190"/>
      <c r="P135" s="190"/>
      <c r="Q135" s="190"/>
      <c r="R135" s="137"/>
      <c r="T135" s="138" t="s">
        <v>5</v>
      </c>
      <c r="U135" s="40" t="s">
        <v>39</v>
      </c>
      <c r="V135" s="139">
        <v>0.76</v>
      </c>
      <c r="W135" s="139">
        <f t="shared" si="0"/>
        <v>0.76</v>
      </c>
      <c r="X135" s="139">
        <v>5.1000000000000004E-4</v>
      </c>
      <c r="Y135" s="139">
        <f t="shared" si="1"/>
        <v>5.1000000000000004E-4</v>
      </c>
      <c r="Z135" s="139">
        <v>0</v>
      </c>
      <c r="AA135" s="140">
        <f t="shared" si="2"/>
        <v>0</v>
      </c>
      <c r="AR135" s="18" t="s">
        <v>123</v>
      </c>
      <c r="AT135" s="18" t="s">
        <v>119</v>
      </c>
      <c r="AU135" s="18" t="s">
        <v>124</v>
      </c>
      <c r="AY135" s="18" t="s">
        <v>118</v>
      </c>
      <c r="BE135" s="141">
        <f t="shared" si="3"/>
        <v>0</v>
      </c>
      <c r="BF135" s="141">
        <f t="shared" si="4"/>
        <v>0</v>
      </c>
      <c r="BG135" s="141">
        <f t="shared" si="5"/>
        <v>0</v>
      </c>
      <c r="BH135" s="141">
        <f t="shared" si="6"/>
        <v>0</v>
      </c>
      <c r="BI135" s="141">
        <f t="shared" si="7"/>
        <v>0</v>
      </c>
      <c r="BJ135" s="18" t="s">
        <v>124</v>
      </c>
      <c r="BK135" s="142">
        <f t="shared" si="8"/>
        <v>0</v>
      </c>
      <c r="BL135" s="18" t="s">
        <v>123</v>
      </c>
      <c r="BM135" s="18" t="s">
        <v>181</v>
      </c>
    </row>
    <row r="136" spans="2:65" s="1" customFormat="1" ht="51" customHeight="1">
      <c r="B136" s="132"/>
      <c r="C136" s="143" t="s">
        <v>182</v>
      </c>
      <c r="D136" s="143" t="s">
        <v>142</v>
      </c>
      <c r="E136" s="144" t="s">
        <v>183</v>
      </c>
      <c r="F136" s="199" t="s">
        <v>284</v>
      </c>
      <c r="G136" s="199"/>
      <c r="H136" s="199"/>
      <c r="I136" s="199"/>
      <c r="J136" s="145" t="s">
        <v>172</v>
      </c>
      <c r="K136" s="146">
        <v>1</v>
      </c>
      <c r="L136" s="200"/>
      <c r="M136" s="200"/>
      <c r="N136" s="200"/>
      <c r="O136" s="190"/>
      <c r="P136" s="190"/>
      <c r="Q136" s="190"/>
      <c r="R136" s="137"/>
      <c r="T136" s="138" t="s">
        <v>5</v>
      </c>
      <c r="U136" s="40" t="s">
        <v>39</v>
      </c>
      <c r="V136" s="139">
        <v>0</v>
      </c>
      <c r="W136" s="139">
        <f t="shared" si="0"/>
        <v>0</v>
      </c>
      <c r="X136" s="139">
        <v>3.2000000000000001E-2</v>
      </c>
      <c r="Y136" s="139">
        <f t="shared" si="1"/>
        <v>3.2000000000000001E-2</v>
      </c>
      <c r="Z136" s="139">
        <v>0</v>
      </c>
      <c r="AA136" s="140">
        <f t="shared" si="2"/>
        <v>0</v>
      </c>
      <c r="AR136" s="18" t="s">
        <v>144</v>
      </c>
      <c r="AT136" s="18" t="s">
        <v>142</v>
      </c>
      <c r="AU136" s="18" t="s">
        <v>124</v>
      </c>
      <c r="AY136" s="18" t="s">
        <v>118</v>
      </c>
      <c r="BE136" s="141">
        <f t="shared" si="3"/>
        <v>0</v>
      </c>
      <c r="BF136" s="141">
        <f t="shared" si="4"/>
        <v>0</v>
      </c>
      <c r="BG136" s="141">
        <f t="shared" si="5"/>
        <v>0</v>
      </c>
      <c r="BH136" s="141">
        <f t="shared" si="6"/>
        <v>0</v>
      </c>
      <c r="BI136" s="141">
        <f t="shared" si="7"/>
        <v>0</v>
      </c>
      <c r="BJ136" s="18" t="s">
        <v>124</v>
      </c>
      <c r="BK136" s="142">
        <f t="shared" si="8"/>
        <v>0</v>
      </c>
      <c r="BL136" s="18" t="s">
        <v>123</v>
      </c>
      <c r="BM136" s="18" t="s">
        <v>184</v>
      </c>
    </row>
    <row r="137" spans="2:65" s="1" customFormat="1" ht="38.25" customHeight="1">
      <c r="B137" s="132"/>
      <c r="C137" s="133" t="s">
        <v>185</v>
      </c>
      <c r="D137" s="133" t="s">
        <v>119</v>
      </c>
      <c r="E137" s="134" t="s">
        <v>186</v>
      </c>
      <c r="F137" s="189" t="s">
        <v>187</v>
      </c>
      <c r="G137" s="189"/>
      <c r="H137" s="189"/>
      <c r="I137" s="189"/>
      <c r="J137" s="135" t="s">
        <v>188</v>
      </c>
      <c r="K137" s="136">
        <v>1</v>
      </c>
      <c r="L137" s="190"/>
      <c r="M137" s="190"/>
      <c r="N137" s="190"/>
      <c r="O137" s="190"/>
      <c r="P137" s="190"/>
      <c r="Q137" s="190"/>
      <c r="R137" s="137"/>
      <c r="T137" s="138" t="s">
        <v>5</v>
      </c>
      <c r="U137" s="40" t="s">
        <v>39</v>
      </c>
      <c r="V137" s="139">
        <v>50</v>
      </c>
      <c r="W137" s="139">
        <f t="shared" si="0"/>
        <v>50</v>
      </c>
      <c r="X137" s="139">
        <v>1.9259999999999999E-2</v>
      </c>
      <c r="Y137" s="139">
        <f t="shared" si="1"/>
        <v>1.9259999999999999E-2</v>
      </c>
      <c r="Z137" s="139">
        <v>0</v>
      </c>
      <c r="AA137" s="140">
        <f t="shared" si="2"/>
        <v>0</v>
      </c>
      <c r="AR137" s="18" t="s">
        <v>123</v>
      </c>
      <c r="AT137" s="18" t="s">
        <v>119</v>
      </c>
      <c r="AU137" s="18" t="s">
        <v>124</v>
      </c>
      <c r="AY137" s="18" t="s">
        <v>118</v>
      </c>
      <c r="BE137" s="141">
        <f t="shared" si="3"/>
        <v>0</v>
      </c>
      <c r="BF137" s="141">
        <f t="shared" si="4"/>
        <v>0</v>
      </c>
      <c r="BG137" s="141">
        <f t="shared" si="5"/>
        <v>0</v>
      </c>
      <c r="BH137" s="141">
        <f t="shared" si="6"/>
        <v>0</v>
      </c>
      <c r="BI137" s="141">
        <f t="shared" si="7"/>
        <v>0</v>
      </c>
      <c r="BJ137" s="18" t="s">
        <v>124</v>
      </c>
      <c r="BK137" s="142">
        <f t="shared" si="8"/>
        <v>0</v>
      </c>
      <c r="BL137" s="18" t="s">
        <v>123</v>
      </c>
      <c r="BM137" s="18" t="s">
        <v>189</v>
      </c>
    </row>
    <row r="138" spans="2:65" s="1" customFormat="1" ht="25.5" customHeight="1">
      <c r="B138" s="132"/>
      <c r="C138" s="143" t="s">
        <v>190</v>
      </c>
      <c r="D138" s="143" t="s">
        <v>142</v>
      </c>
      <c r="E138" s="144" t="s">
        <v>191</v>
      </c>
      <c r="F138" s="199" t="s">
        <v>285</v>
      </c>
      <c r="G138" s="199"/>
      <c r="H138" s="199"/>
      <c r="I138" s="199"/>
      <c r="J138" s="145" t="s">
        <v>172</v>
      </c>
      <c r="K138" s="146">
        <v>1</v>
      </c>
      <c r="L138" s="200"/>
      <c r="M138" s="200"/>
      <c r="N138" s="200"/>
      <c r="O138" s="190"/>
      <c r="P138" s="190"/>
      <c r="Q138" s="190"/>
      <c r="R138" s="137"/>
      <c r="T138" s="138" t="s">
        <v>5</v>
      </c>
      <c r="U138" s="40" t="s">
        <v>39</v>
      </c>
      <c r="V138" s="139">
        <v>0</v>
      </c>
      <c r="W138" s="139">
        <f t="shared" si="0"/>
        <v>0</v>
      </c>
      <c r="X138" s="139">
        <v>7.3499999999999996E-2</v>
      </c>
      <c r="Y138" s="139">
        <f t="shared" si="1"/>
        <v>7.3499999999999996E-2</v>
      </c>
      <c r="Z138" s="139">
        <v>0</v>
      </c>
      <c r="AA138" s="140">
        <f t="shared" si="2"/>
        <v>0</v>
      </c>
      <c r="AR138" s="18" t="s">
        <v>144</v>
      </c>
      <c r="AT138" s="18" t="s">
        <v>142</v>
      </c>
      <c r="AU138" s="18" t="s">
        <v>124</v>
      </c>
      <c r="AY138" s="18" t="s">
        <v>118</v>
      </c>
      <c r="BE138" s="141">
        <f t="shared" si="3"/>
        <v>0</v>
      </c>
      <c r="BF138" s="141">
        <f t="shared" si="4"/>
        <v>0</v>
      </c>
      <c r="BG138" s="141">
        <f t="shared" si="5"/>
        <v>0</v>
      </c>
      <c r="BH138" s="141">
        <f t="shared" si="6"/>
        <v>0</v>
      </c>
      <c r="BI138" s="141">
        <f t="shared" si="7"/>
        <v>0</v>
      </c>
      <c r="BJ138" s="18" t="s">
        <v>124</v>
      </c>
      <c r="BK138" s="142">
        <f t="shared" si="8"/>
        <v>0</v>
      </c>
      <c r="BL138" s="18" t="s">
        <v>123</v>
      </c>
      <c r="BM138" s="18" t="s">
        <v>192</v>
      </c>
    </row>
    <row r="139" spans="2:65" s="1" customFormat="1" ht="38.25" customHeight="1">
      <c r="B139" s="132"/>
      <c r="C139" s="133" t="s">
        <v>193</v>
      </c>
      <c r="D139" s="133" t="s">
        <v>119</v>
      </c>
      <c r="E139" s="134" t="s">
        <v>194</v>
      </c>
      <c r="F139" s="189" t="s">
        <v>195</v>
      </c>
      <c r="G139" s="189"/>
      <c r="H139" s="189"/>
      <c r="I139" s="189"/>
      <c r="J139" s="135" t="s">
        <v>188</v>
      </c>
      <c r="K139" s="136">
        <v>1</v>
      </c>
      <c r="L139" s="190"/>
      <c r="M139" s="190"/>
      <c r="N139" s="190"/>
      <c r="O139" s="190"/>
      <c r="P139" s="190"/>
      <c r="Q139" s="190"/>
      <c r="R139" s="137"/>
      <c r="T139" s="138" t="s">
        <v>5</v>
      </c>
      <c r="U139" s="40" t="s">
        <v>39</v>
      </c>
      <c r="V139" s="139">
        <v>121</v>
      </c>
      <c r="W139" s="139">
        <f t="shared" si="0"/>
        <v>121</v>
      </c>
      <c r="X139" s="139">
        <v>5.228E-2</v>
      </c>
      <c r="Y139" s="139">
        <f t="shared" si="1"/>
        <v>5.228E-2</v>
      </c>
      <c r="Z139" s="139">
        <v>0</v>
      </c>
      <c r="AA139" s="140">
        <f t="shared" si="2"/>
        <v>0</v>
      </c>
      <c r="AR139" s="18" t="s">
        <v>123</v>
      </c>
      <c r="AT139" s="18" t="s">
        <v>119</v>
      </c>
      <c r="AU139" s="18" t="s">
        <v>124</v>
      </c>
      <c r="AY139" s="18" t="s">
        <v>118</v>
      </c>
      <c r="BE139" s="141">
        <f t="shared" si="3"/>
        <v>0</v>
      </c>
      <c r="BF139" s="141">
        <f t="shared" si="4"/>
        <v>0</v>
      </c>
      <c r="BG139" s="141">
        <f t="shared" si="5"/>
        <v>0</v>
      </c>
      <c r="BH139" s="141">
        <f t="shared" si="6"/>
        <v>0</v>
      </c>
      <c r="BI139" s="141">
        <f t="shared" si="7"/>
        <v>0</v>
      </c>
      <c r="BJ139" s="18" t="s">
        <v>124</v>
      </c>
      <c r="BK139" s="142">
        <f t="shared" si="8"/>
        <v>0</v>
      </c>
      <c r="BL139" s="18" t="s">
        <v>123</v>
      </c>
      <c r="BM139" s="18" t="s">
        <v>196</v>
      </c>
    </row>
    <row r="140" spans="2:65" s="1" customFormat="1" ht="25.5" customHeight="1">
      <c r="B140" s="132"/>
      <c r="C140" s="143" t="s">
        <v>10</v>
      </c>
      <c r="D140" s="143" t="s">
        <v>142</v>
      </c>
      <c r="E140" s="144" t="s">
        <v>197</v>
      </c>
      <c r="F140" s="199" t="s">
        <v>286</v>
      </c>
      <c r="G140" s="199"/>
      <c r="H140" s="199"/>
      <c r="I140" s="199"/>
      <c r="J140" s="145" t="s">
        <v>172</v>
      </c>
      <c r="K140" s="146">
        <v>1</v>
      </c>
      <c r="L140" s="200"/>
      <c r="M140" s="200"/>
      <c r="N140" s="200"/>
      <c r="O140" s="190"/>
      <c r="P140" s="190"/>
      <c r="Q140" s="190"/>
      <c r="R140" s="137"/>
      <c r="T140" s="138" t="s">
        <v>5</v>
      </c>
      <c r="U140" s="40" t="s">
        <v>39</v>
      </c>
      <c r="V140" s="139">
        <v>0</v>
      </c>
      <c r="W140" s="139">
        <f t="shared" si="0"/>
        <v>0</v>
      </c>
      <c r="X140" s="139">
        <v>0.1203</v>
      </c>
      <c r="Y140" s="139">
        <f t="shared" si="1"/>
        <v>0.1203</v>
      </c>
      <c r="Z140" s="139">
        <v>0</v>
      </c>
      <c r="AA140" s="140">
        <f t="shared" si="2"/>
        <v>0</v>
      </c>
      <c r="AR140" s="18" t="s">
        <v>144</v>
      </c>
      <c r="AT140" s="18" t="s">
        <v>142</v>
      </c>
      <c r="AU140" s="18" t="s">
        <v>124</v>
      </c>
      <c r="AY140" s="18" t="s">
        <v>118</v>
      </c>
      <c r="BE140" s="141">
        <f t="shared" si="3"/>
        <v>0</v>
      </c>
      <c r="BF140" s="141">
        <f t="shared" si="4"/>
        <v>0</v>
      </c>
      <c r="BG140" s="141">
        <f t="shared" si="5"/>
        <v>0</v>
      </c>
      <c r="BH140" s="141">
        <f t="shared" si="6"/>
        <v>0</v>
      </c>
      <c r="BI140" s="141">
        <f t="shared" si="7"/>
        <v>0</v>
      </c>
      <c r="BJ140" s="18" t="s">
        <v>124</v>
      </c>
      <c r="BK140" s="142">
        <f t="shared" si="8"/>
        <v>0</v>
      </c>
      <c r="BL140" s="18" t="s">
        <v>123</v>
      </c>
      <c r="BM140" s="18" t="s">
        <v>198</v>
      </c>
    </row>
    <row r="141" spans="2:65" s="1" customFormat="1" ht="38.25" customHeight="1">
      <c r="B141" s="132"/>
      <c r="C141" s="133" t="s">
        <v>199</v>
      </c>
      <c r="D141" s="133" t="s">
        <v>119</v>
      </c>
      <c r="E141" s="134" t="s">
        <v>200</v>
      </c>
      <c r="F141" s="189" t="s">
        <v>201</v>
      </c>
      <c r="G141" s="189"/>
      <c r="H141" s="189"/>
      <c r="I141" s="189"/>
      <c r="J141" s="135" t="s">
        <v>188</v>
      </c>
      <c r="K141" s="136">
        <v>1</v>
      </c>
      <c r="L141" s="190"/>
      <c r="M141" s="190"/>
      <c r="N141" s="190"/>
      <c r="O141" s="190"/>
      <c r="P141" s="190"/>
      <c r="Q141" s="190"/>
      <c r="R141" s="137"/>
      <c r="T141" s="138" t="s">
        <v>5</v>
      </c>
      <c r="U141" s="40" t="s">
        <v>39</v>
      </c>
      <c r="V141" s="139">
        <v>12</v>
      </c>
      <c r="W141" s="139">
        <f t="shared" si="0"/>
        <v>12</v>
      </c>
      <c r="X141" s="139">
        <v>1.1010000000000001E-2</v>
      </c>
      <c r="Y141" s="139">
        <f t="shared" si="1"/>
        <v>1.1010000000000001E-2</v>
      </c>
      <c r="Z141" s="139">
        <v>0</v>
      </c>
      <c r="AA141" s="140">
        <f t="shared" si="2"/>
        <v>0</v>
      </c>
      <c r="AR141" s="18" t="s">
        <v>123</v>
      </c>
      <c r="AT141" s="18" t="s">
        <v>119</v>
      </c>
      <c r="AU141" s="18" t="s">
        <v>124</v>
      </c>
      <c r="AY141" s="18" t="s">
        <v>118</v>
      </c>
      <c r="BE141" s="141">
        <f t="shared" si="3"/>
        <v>0</v>
      </c>
      <c r="BF141" s="141">
        <f t="shared" si="4"/>
        <v>0</v>
      </c>
      <c r="BG141" s="141">
        <f t="shared" si="5"/>
        <v>0</v>
      </c>
      <c r="BH141" s="141">
        <f t="shared" si="6"/>
        <v>0</v>
      </c>
      <c r="BI141" s="141">
        <f t="shared" si="7"/>
        <v>0</v>
      </c>
      <c r="BJ141" s="18" t="s">
        <v>124</v>
      </c>
      <c r="BK141" s="142">
        <f t="shared" si="8"/>
        <v>0</v>
      </c>
      <c r="BL141" s="18" t="s">
        <v>123</v>
      </c>
      <c r="BM141" s="18" t="s">
        <v>202</v>
      </c>
    </row>
    <row r="142" spans="2:65" s="1" customFormat="1" ht="25.5" customHeight="1">
      <c r="B142" s="132"/>
      <c r="C142" s="143" t="s">
        <v>203</v>
      </c>
      <c r="D142" s="143" t="s">
        <v>142</v>
      </c>
      <c r="E142" s="144" t="s">
        <v>204</v>
      </c>
      <c r="F142" s="199" t="s">
        <v>287</v>
      </c>
      <c r="G142" s="199"/>
      <c r="H142" s="199"/>
      <c r="I142" s="199"/>
      <c r="J142" s="145" t="s">
        <v>172</v>
      </c>
      <c r="K142" s="146">
        <v>1</v>
      </c>
      <c r="L142" s="200"/>
      <c r="M142" s="200"/>
      <c r="N142" s="200"/>
      <c r="O142" s="190"/>
      <c r="P142" s="190"/>
      <c r="Q142" s="190"/>
      <c r="R142" s="137"/>
      <c r="T142" s="138" t="s">
        <v>5</v>
      </c>
      <c r="U142" s="40" t="s">
        <v>39</v>
      </c>
      <c r="V142" s="139">
        <v>0</v>
      </c>
      <c r="W142" s="139">
        <f t="shared" si="0"/>
        <v>0</v>
      </c>
      <c r="X142" s="139">
        <v>0.05</v>
      </c>
      <c r="Y142" s="139">
        <f t="shared" si="1"/>
        <v>0.05</v>
      </c>
      <c r="Z142" s="139">
        <v>0</v>
      </c>
      <c r="AA142" s="140">
        <f t="shared" si="2"/>
        <v>0</v>
      </c>
      <c r="AR142" s="18" t="s">
        <v>144</v>
      </c>
      <c r="AT142" s="18" t="s">
        <v>142</v>
      </c>
      <c r="AU142" s="18" t="s">
        <v>124</v>
      </c>
      <c r="AY142" s="18" t="s">
        <v>118</v>
      </c>
      <c r="BE142" s="141">
        <f t="shared" si="3"/>
        <v>0</v>
      </c>
      <c r="BF142" s="141">
        <f t="shared" si="4"/>
        <v>0</v>
      </c>
      <c r="BG142" s="141">
        <f t="shared" si="5"/>
        <v>0</v>
      </c>
      <c r="BH142" s="141">
        <f t="shared" si="6"/>
        <v>0</v>
      </c>
      <c r="BI142" s="141">
        <f t="shared" si="7"/>
        <v>0</v>
      </c>
      <c r="BJ142" s="18" t="s">
        <v>124</v>
      </c>
      <c r="BK142" s="142">
        <f t="shared" si="8"/>
        <v>0</v>
      </c>
      <c r="BL142" s="18" t="s">
        <v>123</v>
      </c>
      <c r="BM142" s="18" t="s">
        <v>205</v>
      </c>
    </row>
    <row r="143" spans="2:65" s="1" customFormat="1" ht="38.25" customHeight="1">
      <c r="B143" s="132"/>
      <c r="C143" s="133" t="s">
        <v>206</v>
      </c>
      <c r="D143" s="133" t="s">
        <v>119</v>
      </c>
      <c r="E143" s="134" t="s">
        <v>207</v>
      </c>
      <c r="F143" s="189" t="s">
        <v>208</v>
      </c>
      <c r="G143" s="189"/>
      <c r="H143" s="189"/>
      <c r="I143" s="189"/>
      <c r="J143" s="135" t="s">
        <v>188</v>
      </c>
      <c r="K143" s="136">
        <v>1</v>
      </c>
      <c r="L143" s="190"/>
      <c r="M143" s="190"/>
      <c r="N143" s="190"/>
      <c r="O143" s="190"/>
      <c r="P143" s="190"/>
      <c r="Q143" s="190"/>
      <c r="R143" s="137"/>
      <c r="T143" s="138" t="s">
        <v>5</v>
      </c>
      <c r="U143" s="40" t="s">
        <v>39</v>
      </c>
      <c r="V143" s="139">
        <v>5.5</v>
      </c>
      <c r="W143" s="139">
        <f t="shared" si="0"/>
        <v>5.5</v>
      </c>
      <c r="X143" s="139">
        <v>5.4999999999999997E-3</v>
      </c>
      <c r="Y143" s="139">
        <f t="shared" si="1"/>
        <v>5.4999999999999997E-3</v>
      </c>
      <c r="Z143" s="139">
        <v>0</v>
      </c>
      <c r="AA143" s="140">
        <f t="shared" si="2"/>
        <v>0</v>
      </c>
      <c r="AR143" s="18" t="s">
        <v>123</v>
      </c>
      <c r="AT143" s="18" t="s">
        <v>119</v>
      </c>
      <c r="AU143" s="18" t="s">
        <v>124</v>
      </c>
      <c r="AY143" s="18" t="s">
        <v>118</v>
      </c>
      <c r="BE143" s="141">
        <f t="shared" si="3"/>
        <v>0</v>
      </c>
      <c r="BF143" s="141">
        <f t="shared" si="4"/>
        <v>0</v>
      </c>
      <c r="BG143" s="141">
        <f t="shared" si="5"/>
        <v>0</v>
      </c>
      <c r="BH143" s="141">
        <f t="shared" si="6"/>
        <v>0</v>
      </c>
      <c r="BI143" s="141">
        <f t="shared" si="7"/>
        <v>0</v>
      </c>
      <c r="BJ143" s="18" t="s">
        <v>124</v>
      </c>
      <c r="BK143" s="142">
        <f t="shared" si="8"/>
        <v>0</v>
      </c>
      <c r="BL143" s="18" t="s">
        <v>123</v>
      </c>
      <c r="BM143" s="18" t="s">
        <v>209</v>
      </c>
    </row>
    <row r="144" spans="2:65" s="1" customFormat="1" ht="25.5" customHeight="1">
      <c r="B144" s="132"/>
      <c r="C144" s="143" t="s">
        <v>210</v>
      </c>
      <c r="D144" s="143" t="s">
        <v>142</v>
      </c>
      <c r="E144" s="144" t="s">
        <v>211</v>
      </c>
      <c r="F144" s="199" t="s">
        <v>212</v>
      </c>
      <c r="G144" s="199"/>
      <c r="H144" s="199"/>
      <c r="I144" s="199"/>
      <c r="J144" s="145" t="s">
        <v>172</v>
      </c>
      <c r="K144" s="146">
        <v>1</v>
      </c>
      <c r="L144" s="200"/>
      <c r="M144" s="200"/>
      <c r="N144" s="200"/>
      <c r="O144" s="190"/>
      <c r="P144" s="190"/>
      <c r="Q144" s="190"/>
      <c r="R144" s="137"/>
      <c r="T144" s="138" t="s">
        <v>5</v>
      </c>
      <c r="U144" s="40" t="s">
        <v>39</v>
      </c>
      <c r="V144" s="139">
        <v>0</v>
      </c>
      <c r="W144" s="139">
        <f t="shared" si="0"/>
        <v>0</v>
      </c>
      <c r="X144" s="139">
        <v>7.3999999999999996E-2</v>
      </c>
      <c r="Y144" s="139">
        <f t="shared" si="1"/>
        <v>7.3999999999999996E-2</v>
      </c>
      <c r="Z144" s="139">
        <v>0</v>
      </c>
      <c r="AA144" s="140">
        <f t="shared" si="2"/>
        <v>0</v>
      </c>
      <c r="AR144" s="18" t="s">
        <v>144</v>
      </c>
      <c r="AT144" s="18" t="s">
        <v>142</v>
      </c>
      <c r="AU144" s="18" t="s">
        <v>124</v>
      </c>
      <c r="AY144" s="18" t="s">
        <v>118</v>
      </c>
      <c r="BE144" s="141">
        <f t="shared" si="3"/>
        <v>0</v>
      </c>
      <c r="BF144" s="141">
        <f t="shared" si="4"/>
        <v>0</v>
      </c>
      <c r="BG144" s="141">
        <f t="shared" si="5"/>
        <v>0</v>
      </c>
      <c r="BH144" s="141">
        <f t="shared" si="6"/>
        <v>0</v>
      </c>
      <c r="BI144" s="141">
        <f t="shared" si="7"/>
        <v>0</v>
      </c>
      <c r="BJ144" s="18" t="s">
        <v>124</v>
      </c>
      <c r="BK144" s="142">
        <f t="shared" si="8"/>
        <v>0</v>
      </c>
      <c r="BL144" s="18" t="s">
        <v>123</v>
      </c>
      <c r="BM144" s="18" t="s">
        <v>213</v>
      </c>
    </row>
    <row r="145" spans="2:65" s="1" customFormat="1" ht="51" customHeight="1">
      <c r="B145" s="132"/>
      <c r="C145" s="133" t="s">
        <v>214</v>
      </c>
      <c r="D145" s="133" t="s">
        <v>119</v>
      </c>
      <c r="E145" s="134" t="s">
        <v>215</v>
      </c>
      <c r="F145" s="189" t="s">
        <v>216</v>
      </c>
      <c r="G145" s="189"/>
      <c r="H145" s="189"/>
      <c r="I145" s="189"/>
      <c r="J145" s="135" t="s">
        <v>188</v>
      </c>
      <c r="K145" s="136">
        <v>1</v>
      </c>
      <c r="L145" s="190"/>
      <c r="M145" s="190"/>
      <c r="N145" s="190"/>
      <c r="O145" s="190"/>
      <c r="P145" s="190"/>
      <c r="Q145" s="190"/>
      <c r="R145" s="137"/>
      <c r="T145" s="138" t="s">
        <v>5</v>
      </c>
      <c r="U145" s="40" t="s">
        <v>39</v>
      </c>
      <c r="V145" s="139">
        <v>19</v>
      </c>
      <c r="W145" s="139">
        <f t="shared" si="0"/>
        <v>19</v>
      </c>
      <c r="X145" s="139">
        <v>1.376E-2</v>
      </c>
      <c r="Y145" s="139">
        <f t="shared" si="1"/>
        <v>1.376E-2</v>
      </c>
      <c r="Z145" s="139">
        <v>0</v>
      </c>
      <c r="AA145" s="140">
        <f t="shared" si="2"/>
        <v>0</v>
      </c>
      <c r="AR145" s="18" t="s">
        <v>123</v>
      </c>
      <c r="AT145" s="18" t="s">
        <v>119</v>
      </c>
      <c r="AU145" s="18" t="s">
        <v>124</v>
      </c>
      <c r="AY145" s="18" t="s">
        <v>118</v>
      </c>
      <c r="BE145" s="141">
        <f t="shared" si="3"/>
        <v>0</v>
      </c>
      <c r="BF145" s="141">
        <f t="shared" si="4"/>
        <v>0</v>
      </c>
      <c r="BG145" s="141">
        <f t="shared" si="5"/>
        <v>0</v>
      </c>
      <c r="BH145" s="141">
        <f t="shared" si="6"/>
        <v>0</v>
      </c>
      <c r="BI145" s="141">
        <f t="shared" si="7"/>
        <v>0</v>
      </c>
      <c r="BJ145" s="18" t="s">
        <v>124</v>
      </c>
      <c r="BK145" s="142">
        <f t="shared" si="8"/>
        <v>0</v>
      </c>
      <c r="BL145" s="18" t="s">
        <v>123</v>
      </c>
      <c r="BM145" s="18" t="s">
        <v>217</v>
      </c>
    </row>
    <row r="146" spans="2:65" s="1" customFormat="1" ht="38.25" customHeight="1">
      <c r="B146" s="132"/>
      <c r="C146" s="143" t="s">
        <v>218</v>
      </c>
      <c r="D146" s="143" t="s">
        <v>142</v>
      </c>
      <c r="E146" s="144" t="s">
        <v>219</v>
      </c>
      <c r="F146" s="199" t="s">
        <v>288</v>
      </c>
      <c r="G146" s="199"/>
      <c r="H146" s="199"/>
      <c r="I146" s="199"/>
      <c r="J146" s="145" t="s">
        <v>172</v>
      </c>
      <c r="K146" s="146">
        <v>1</v>
      </c>
      <c r="L146" s="200"/>
      <c r="M146" s="200"/>
      <c r="N146" s="200"/>
      <c r="O146" s="190"/>
      <c r="P146" s="190"/>
      <c r="Q146" s="190"/>
      <c r="R146" s="137"/>
      <c r="T146" s="138" t="s">
        <v>5</v>
      </c>
      <c r="U146" s="40" t="s">
        <v>39</v>
      </c>
      <c r="V146" s="139">
        <v>0</v>
      </c>
      <c r="W146" s="139">
        <f t="shared" si="0"/>
        <v>0</v>
      </c>
      <c r="X146" s="139">
        <v>0.08</v>
      </c>
      <c r="Y146" s="139">
        <f t="shared" si="1"/>
        <v>0.08</v>
      </c>
      <c r="Z146" s="139">
        <v>0</v>
      </c>
      <c r="AA146" s="140">
        <f t="shared" si="2"/>
        <v>0</v>
      </c>
      <c r="AR146" s="18" t="s">
        <v>144</v>
      </c>
      <c r="AT146" s="18" t="s">
        <v>142</v>
      </c>
      <c r="AU146" s="18" t="s">
        <v>124</v>
      </c>
      <c r="AY146" s="18" t="s">
        <v>118</v>
      </c>
      <c r="BE146" s="141">
        <f t="shared" si="3"/>
        <v>0</v>
      </c>
      <c r="BF146" s="141">
        <f t="shared" si="4"/>
        <v>0</v>
      </c>
      <c r="BG146" s="141">
        <f t="shared" si="5"/>
        <v>0</v>
      </c>
      <c r="BH146" s="141">
        <f t="shared" si="6"/>
        <v>0</v>
      </c>
      <c r="BI146" s="141">
        <f t="shared" si="7"/>
        <v>0</v>
      </c>
      <c r="BJ146" s="18" t="s">
        <v>124</v>
      </c>
      <c r="BK146" s="142">
        <f t="shared" si="8"/>
        <v>0</v>
      </c>
      <c r="BL146" s="18" t="s">
        <v>123</v>
      </c>
      <c r="BM146" s="18" t="s">
        <v>220</v>
      </c>
    </row>
    <row r="147" spans="2:65" s="1" customFormat="1" ht="51" customHeight="1">
      <c r="B147" s="132"/>
      <c r="C147" s="133" t="s">
        <v>221</v>
      </c>
      <c r="D147" s="133" t="s">
        <v>119</v>
      </c>
      <c r="E147" s="134" t="s">
        <v>215</v>
      </c>
      <c r="F147" s="189" t="s">
        <v>216</v>
      </c>
      <c r="G147" s="189"/>
      <c r="H147" s="189"/>
      <c r="I147" s="189"/>
      <c r="J147" s="135" t="s">
        <v>188</v>
      </c>
      <c r="K147" s="136">
        <v>2</v>
      </c>
      <c r="L147" s="190"/>
      <c r="M147" s="190"/>
      <c r="N147" s="190"/>
      <c r="O147" s="190"/>
      <c r="P147" s="190"/>
      <c r="Q147" s="190"/>
      <c r="R147" s="137"/>
      <c r="T147" s="138" t="s">
        <v>5</v>
      </c>
      <c r="U147" s="40" t="s">
        <v>39</v>
      </c>
      <c r="V147" s="139">
        <v>19</v>
      </c>
      <c r="W147" s="139">
        <f t="shared" si="0"/>
        <v>38</v>
      </c>
      <c r="X147" s="139">
        <v>1.376E-2</v>
      </c>
      <c r="Y147" s="139">
        <f t="shared" si="1"/>
        <v>2.7519999999999999E-2</v>
      </c>
      <c r="Z147" s="139">
        <v>0</v>
      </c>
      <c r="AA147" s="140">
        <f t="shared" si="2"/>
        <v>0</v>
      </c>
      <c r="AR147" s="18" t="s">
        <v>123</v>
      </c>
      <c r="AT147" s="18" t="s">
        <v>119</v>
      </c>
      <c r="AU147" s="18" t="s">
        <v>124</v>
      </c>
      <c r="AY147" s="18" t="s">
        <v>118</v>
      </c>
      <c r="BE147" s="141">
        <f t="shared" si="3"/>
        <v>0</v>
      </c>
      <c r="BF147" s="141">
        <f t="shared" si="4"/>
        <v>0</v>
      </c>
      <c r="BG147" s="141">
        <f t="shared" si="5"/>
        <v>0</v>
      </c>
      <c r="BH147" s="141">
        <f t="shared" si="6"/>
        <v>0</v>
      </c>
      <c r="BI147" s="141">
        <f t="shared" si="7"/>
        <v>0</v>
      </c>
      <c r="BJ147" s="18" t="s">
        <v>124</v>
      </c>
      <c r="BK147" s="142">
        <f t="shared" si="8"/>
        <v>0</v>
      </c>
      <c r="BL147" s="18" t="s">
        <v>123</v>
      </c>
      <c r="BM147" s="18" t="s">
        <v>222</v>
      </c>
    </row>
    <row r="148" spans="2:65" s="1" customFormat="1" ht="38.25" customHeight="1">
      <c r="B148" s="132"/>
      <c r="C148" s="143" t="s">
        <v>223</v>
      </c>
      <c r="D148" s="143" t="s">
        <v>142</v>
      </c>
      <c r="E148" s="144" t="s">
        <v>224</v>
      </c>
      <c r="F148" s="199" t="s">
        <v>289</v>
      </c>
      <c r="G148" s="199"/>
      <c r="H148" s="199"/>
      <c r="I148" s="199"/>
      <c r="J148" s="145" t="s">
        <v>172</v>
      </c>
      <c r="K148" s="146">
        <v>1</v>
      </c>
      <c r="L148" s="200"/>
      <c r="M148" s="200"/>
      <c r="N148" s="200"/>
      <c r="O148" s="190"/>
      <c r="P148" s="190"/>
      <c r="Q148" s="190"/>
      <c r="R148" s="137"/>
      <c r="T148" s="138" t="s">
        <v>5</v>
      </c>
      <c r="U148" s="40" t="s">
        <v>39</v>
      </c>
      <c r="V148" s="139">
        <v>0</v>
      </c>
      <c r="W148" s="139">
        <f t="shared" si="0"/>
        <v>0</v>
      </c>
      <c r="X148" s="139">
        <v>6.5000000000000002E-2</v>
      </c>
      <c r="Y148" s="139">
        <f t="shared" si="1"/>
        <v>6.5000000000000002E-2</v>
      </c>
      <c r="Z148" s="139">
        <v>0</v>
      </c>
      <c r="AA148" s="140">
        <f t="shared" si="2"/>
        <v>0</v>
      </c>
      <c r="AR148" s="18" t="s">
        <v>144</v>
      </c>
      <c r="AT148" s="18" t="s">
        <v>142</v>
      </c>
      <c r="AU148" s="18" t="s">
        <v>124</v>
      </c>
      <c r="AY148" s="18" t="s">
        <v>118</v>
      </c>
      <c r="BE148" s="141">
        <f t="shared" si="3"/>
        <v>0</v>
      </c>
      <c r="BF148" s="141">
        <f t="shared" si="4"/>
        <v>0</v>
      </c>
      <c r="BG148" s="141">
        <f t="shared" si="5"/>
        <v>0</v>
      </c>
      <c r="BH148" s="141">
        <f t="shared" si="6"/>
        <v>0</v>
      </c>
      <c r="BI148" s="141">
        <f t="shared" si="7"/>
        <v>0</v>
      </c>
      <c r="BJ148" s="18" t="s">
        <v>124</v>
      </c>
      <c r="BK148" s="142">
        <f t="shared" si="8"/>
        <v>0</v>
      </c>
      <c r="BL148" s="18" t="s">
        <v>123</v>
      </c>
      <c r="BM148" s="18" t="s">
        <v>225</v>
      </c>
    </row>
    <row r="149" spans="2:65" s="1" customFormat="1" ht="51" customHeight="1">
      <c r="B149" s="132"/>
      <c r="C149" s="143" t="s">
        <v>226</v>
      </c>
      <c r="D149" s="143" t="s">
        <v>142</v>
      </c>
      <c r="E149" s="144" t="s">
        <v>227</v>
      </c>
      <c r="F149" s="199" t="s">
        <v>290</v>
      </c>
      <c r="G149" s="199"/>
      <c r="H149" s="199"/>
      <c r="I149" s="199"/>
      <c r="J149" s="145" t="s">
        <v>172</v>
      </c>
      <c r="K149" s="146">
        <v>1</v>
      </c>
      <c r="L149" s="200"/>
      <c r="M149" s="200"/>
      <c r="N149" s="200"/>
      <c r="O149" s="190"/>
      <c r="P149" s="190"/>
      <c r="Q149" s="190"/>
      <c r="R149" s="137"/>
      <c r="T149" s="138" t="s">
        <v>5</v>
      </c>
      <c r="U149" s="40" t="s">
        <v>39</v>
      </c>
      <c r="V149" s="139">
        <v>0</v>
      </c>
      <c r="W149" s="139">
        <f t="shared" si="0"/>
        <v>0</v>
      </c>
      <c r="X149" s="139">
        <v>0.12</v>
      </c>
      <c r="Y149" s="139">
        <f t="shared" si="1"/>
        <v>0.12</v>
      </c>
      <c r="Z149" s="139">
        <v>0</v>
      </c>
      <c r="AA149" s="140">
        <f t="shared" si="2"/>
        <v>0</v>
      </c>
      <c r="AR149" s="18" t="s">
        <v>144</v>
      </c>
      <c r="AT149" s="18" t="s">
        <v>142</v>
      </c>
      <c r="AU149" s="18" t="s">
        <v>124</v>
      </c>
      <c r="AY149" s="18" t="s">
        <v>118</v>
      </c>
      <c r="BE149" s="141">
        <f t="shared" si="3"/>
        <v>0</v>
      </c>
      <c r="BF149" s="141">
        <f t="shared" si="4"/>
        <v>0</v>
      </c>
      <c r="BG149" s="141">
        <f t="shared" si="5"/>
        <v>0</v>
      </c>
      <c r="BH149" s="141">
        <f t="shared" si="6"/>
        <v>0</v>
      </c>
      <c r="BI149" s="141">
        <f t="shared" si="7"/>
        <v>0</v>
      </c>
      <c r="BJ149" s="18" t="s">
        <v>124</v>
      </c>
      <c r="BK149" s="142">
        <f t="shared" si="8"/>
        <v>0</v>
      </c>
      <c r="BL149" s="18" t="s">
        <v>123</v>
      </c>
      <c r="BM149" s="18" t="s">
        <v>228</v>
      </c>
    </row>
    <row r="150" spans="2:65" s="1" customFormat="1" ht="51" customHeight="1">
      <c r="B150" s="132"/>
      <c r="C150" s="133" t="s">
        <v>229</v>
      </c>
      <c r="D150" s="133" t="s">
        <v>119</v>
      </c>
      <c r="E150" s="134" t="s">
        <v>230</v>
      </c>
      <c r="F150" s="189" t="s">
        <v>231</v>
      </c>
      <c r="G150" s="189"/>
      <c r="H150" s="189"/>
      <c r="I150" s="189"/>
      <c r="J150" s="135" t="s">
        <v>188</v>
      </c>
      <c r="K150" s="136">
        <v>1</v>
      </c>
      <c r="L150" s="190"/>
      <c r="M150" s="190"/>
      <c r="N150" s="190"/>
      <c r="O150" s="190"/>
      <c r="P150" s="190"/>
      <c r="Q150" s="190"/>
      <c r="R150" s="137"/>
      <c r="T150" s="138" t="s">
        <v>5</v>
      </c>
      <c r="U150" s="40" t="s">
        <v>39</v>
      </c>
      <c r="V150" s="139">
        <v>7.5</v>
      </c>
      <c r="W150" s="139">
        <f t="shared" si="0"/>
        <v>7.5</v>
      </c>
      <c r="X150" s="139">
        <v>2.7499999999999998E-3</v>
      </c>
      <c r="Y150" s="139">
        <f t="shared" si="1"/>
        <v>2.7499999999999998E-3</v>
      </c>
      <c r="Z150" s="139">
        <v>0</v>
      </c>
      <c r="AA150" s="140">
        <f t="shared" si="2"/>
        <v>0</v>
      </c>
      <c r="AR150" s="18" t="s">
        <v>123</v>
      </c>
      <c r="AT150" s="18" t="s">
        <v>119</v>
      </c>
      <c r="AU150" s="18" t="s">
        <v>124</v>
      </c>
      <c r="AY150" s="18" t="s">
        <v>118</v>
      </c>
      <c r="BE150" s="141">
        <f t="shared" si="3"/>
        <v>0</v>
      </c>
      <c r="BF150" s="141">
        <f t="shared" si="4"/>
        <v>0</v>
      </c>
      <c r="BG150" s="141">
        <f t="shared" si="5"/>
        <v>0</v>
      </c>
      <c r="BH150" s="141">
        <f t="shared" si="6"/>
        <v>0</v>
      </c>
      <c r="BI150" s="141">
        <f t="shared" si="7"/>
        <v>0</v>
      </c>
      <c r="BJ150" s="18" t="s">
        <v>124</v>
      </c>
      <c r="BK150" s="142">
        <f t="shared" si="8"/>
        <v>0</v>
      </c>
      <c r="BL150" s="18" t="s">
        <v>123</v>
      </c>
      <c r="BM150" s="18" t="s">
        <v>232</v>
      </c>
    </row>
    <row r="151" spans="2:65" s="1" customFormat="1" ht="25.5" customHeight="1">
      <c r="B151" s="132"/>
      <c r="C151" s="143" t="s">
        <v>233</v>
      </c>
      <c r="D151" s="143" t="s">
        <v>142</v>
      </c>
      <c r="E151" s="144" t="s">
        <v>234</v>
      </c>
      <c r="F151" s="199" t="s">
        <v>291</v>
      </c>
      <c r="G151" s="199"/>
      <c r="H151" s="199"/>
      <c r="I151" s="199"/>
      <c r="J151" s="145" t="s">
        <v>172</v>
      </c>
      <c r="K151" s="146">
        <v>1</v>
      </c>
      <c r="L151" s="200"/>
      <c r="M151" s="200"/>
      <c r="N151" s="200"/>
      <c r="O151" s="190"/>
      <c r="P151" s="190"/>
      <c r="Q151" s="190"/>
      <c r="R151" s="137"/>
      <c r="T151" s="138" t="s">
        <v>5</v>
      </c>
      <c r="U151" s="40" t="s">
        <v>39</v>
      </c>
      <c r="V151" s="139">
        <v>0</v>
      </c>
      <c r="W151" s="139">
        <f t="shared" si="0"/>
        <v>0</v>
      </c>
      <c r="X151" s="139">
        <v>0.05</v>
      </c>
      <c r="Y151" s="139">
        <f t="shared" si="1"/>
        <v>0.05</v>
      </c>
      <c r="Z151" s="139">
        <v>0</v>
      </c>
      <c r="AA151" s="140">
        <f t="shared" si="2"/>
        <v>0</v>
      </c>
      <c r="AR151" s="18" t="s">
        <v>144</v>
      </c>
      <c r="AT151" s="18" t="s">
        <v>142</v>
      </c>
      <c r="AU151" s="18" t="s">
        <v>124</v>
      </c>
      <c r="AY151" s="18" t="s">
        <v>118</v>
      </c>
      <c r="BE151" s="141">
        <f t="shared" si="3"/>
        <v>0</v>
      </c>
      <c r="BF151" s="141">
        <f t="shared" si="4"/>
        <v>0</v>
      </c>
      <c r="BG151" s="141">
        <f t="shared" si="5"/>
        <v>0</v>
      </c>
      <c r="BH151" s="141">
        <f t="shared" si="6"/>
        <v>0</v>
      </c>
      <c r="BI151" s="141">
        <f t="shared" si="7"/>
        <v>0</v>
      </c>
      <c r="BJ151" s="18" t="s">
        <v>124</v>
      </c>
      <c r="BK151" s="142">
        <f t="shared" si="8"/>
        <v>0</v>
      </c>
      <c r="BL151" s="18" t="s">
        <v>123</v>
      </c>
      <c r="BM151" s="18" t="s">
        <v>235</v>
      </c>
    </row>
    <row r="152" spans="2:65" s="1" customFormat="1" ht="51" customHeight="1">
      <c r="B152" s="132"/>
      <c r="C152" s="133" t="s">
        <v>236</v>
      </c>
      <c r="D152" s="133" t="s">
        <v>119</v>
      </c>
      <c r="E152" s="134" t="s">
        <v>237</v>
      </c>
      <c r="F152" s="189" t="s">
        <v>238</v>
      </c>
      <c r="G152" s="189"/>
      <c r="H152" s="189"/>
      <c r="I152" s="189"/>
      <c r="J152" s="135" t="s">
        <v>188</v>
      </c>
      <c r="K152" s="136">
        <v>2</v>
      </c>
      <c r="L152" s="190"/>
      <c r="M152" s="190"/>
      <c r="N152" s="190"/>
      <c r="O152" s="190"/>
      <c r="P152" s="190"/>
      <c r="Q152" s="190"/>
      <c r="R152" s="137"/>
      <c r="T152" s="138" t="s">
        <v>5</v>
      </c>
      <c r="U152" s="40" t="s">
        <v>39</v>
      </c>
      <c r="V152" s="139">
        <v>6</v>
      </c>
      <c r="W152" s="139">
        <f t="shared" si="0"/>
        <v>12</v>
      </c>
      <c r="X152" s="139">
        <v>2.7499999999999998E-3</v>
      </c>
      <c r="Y152" s="139">
        <f t="shared" si="1"/>
        <v>5.4999999999999997E-3</v>
      </c>
      <c r="Z152" s="139">
        <v>0</v>
      </c>
      <c r="AA152" s="140">
        <f t="shared" si="2"/>
        <v>0</v>
      </c>
      <c r="AR152" s="18" t="s">
        <v>123</v>
      </c>
      <c r="AT152" s="18" t="s">
        <v>119</v>
      </c>
      <c r="AU152" s="18" t="s">
        <v>124</v>
      </c>
      <c r="AY152" s="18" t="s">
        <v>118</v>
      </c>
      <c r="BE152" s="141">
        <f t="shared" si="3"/>
        <v>0</v>
      </c>
      <c r="BF152" s="141">
        <f t="shared" si="4"/>
        <v>0</v>
      </c>
      <c r="BG152" s="141">
        <f t="shared" si="5"/>
        <v>0</v>
      </c>
      <c r="BH152" s="141">
        <f t="shared" si="6"/>
        <v>0</v>
      </c>
      <c r="BI152" s="141">
        <f t="shared" si="7"/>
        <v>0</v>
      </c>
      <c r="BJ152" s="18" t="s">
        <v>124</v>
      </c>
      <c r="BK152" s="142">
        <f t="shared" si="8"/>
        <v>0</v>
      </c>
      <c r="BL152" s="18" t="s">
        <v>123</v>
      </c>
      <c r="BM152" s="18" t="s">
        <v>239</v>
      </c>
    </row>
    <row r="153" spans="2:65" s="1" customFormat="1" ht="38.25" customHeight="1">
      <c r="B153" s="132"/>
      <c r="C153" s="143" t="s">
        <v>240</v>
      </c>
      <c r="D153" s="143" t="s">
        <v>142</v>
      </c>
      <c r="E153" s="144" t="s">
        <v>241</v>
      </c>
      <c r="F153" s="199" t="s">
        <v>292</v>
      </c>
      <c r="G153" s="199"/>
      <c r="H153" s="199"/>
      <c r="I153" s="199"/>
      <c r="J153" s="145" t="s">
        <v>172</v>
      </c>
      <c r="K153" s="146">
        <v>1</v>
      </c>
      <c r="L153" s="200"/>
      <c r="M153" s="200"/>
      <c r="N153" s="200"/>
      <c r="O153" s="190"/>
      <c r="P153" s="190"/>
      <c r="Q153" s="190"/>
      <c r="R153" s="137"/>
      <c r="T153" s="138" t="s">
        <v>5</v>
      </c>
      <c r="U153" s="40" t="s">
        <v>39</v>
      </c>
      <c r="V153" s="139">
        <v>0</v>
      </c>
      <c r="W153" s="139">
        <f t="shared" si="0"/>
        <v>0</v>
      </c>
      <c r="X153" s="139">
        <v>2.5000000000000001E-2</v>
      </c>
      <c r="Y153" s="139">
        <f t="shared" si="1"/>
        <v>2.5000000000000001E-2</v>
      </c>
      <c r="Z153" s="139">
        <v>0</v>
      </c>
      <c r="AA153" s="140">
        <f t="shared" si="2"/>
        <v>0</v>
      </c>
      <c r="AR153" s="18" t="s">
        <v>144</v>
      </c>
      <c r="AT153" s="18" t="s">
        <v>142</v>
      </c>
      <c r="AU153" s="18" t="s">
        <v>124</v>
      </c>
      <c r="AY153" s="18" t="s">
        <v>118</v>
      </c>
      <c r="BE153" s="141">
        <f t="shared" si="3"/>
        <v>0</v>
      </c>
      <c r="BF153" s="141">
        <f t="shared" si="4"/>
        <v>0</v>
      </c>
      <c r="BG153" s="141">
        <f t="shared" si="5"/>
        <v>0</v>
      </c>
      <c r="BH153" s="141">
        <f t="shared" si="6"/>
        <v>0</v>
      </c>
      <c r="BI153" s="141">
        <f t="shared" si="7"/>
        <v>0</v>
      </c>
      <c r="BJ153" s="18" t="s">
        <v>124</v>
      </c>
      <c r="BK153" s="142">
        <f t="shared" si="8"/>
        <v>0</v>
      </c>
      <c r="BL153" s="18" t="s">
        <v>123</v>
      </c>
      <c r="BM153" s="18" t="s">
        <v>242</v>
      </c>
    </row>
    <row r="154" spans="2:65" s="1" customFormat="1" ht="38.25" customHeight="1">
      <c r="B154" s="132"/>
      <c r="C154" s="143" t="s">
        <v>243</v>
      </c>
      <c r="D154" s="143" t="s">
        <v>142</v>
      </c>
      <c r="E154" s="144" t="s">
        <v>244</v>
      </c>
      <c r="F154" s="199" t="s">
        <v>293</v>
      </c>
      <c r="G154" s="199"/>
      <c r="H154" s="199"/>
      <c r="I154" s="199"/>
      <c r="J154" s="145" t="s">
        <v>172</v>
      </c>
      <c r="K154" s="146">
        <v>1</v>
      </c>
      <c r="L154" s="200"/>
      <c r="M154" s="200"/>
      <c r="N154" s="200"/>
      <c r="O154" s="190"/>
      <c r="P154" s="190"/>
      <c r="Q154" s="190"/>
      <c r="R154" s="137"/>
      <c r="T154" s="138" t="s">
        <v>5</v>
      </c>
      <c r="U154" s="40" t="s">
        <v>39</v>
      </c>
      <c r="V154" s="139">
        <v>0</v>
      </c>
      <c r="W154" s="139">
        <f t="shared" si="0"/>
        <v>0</v>
      </c>
      <c r="X154" s="139">
        <v>0.04</v>
      </c>
      <c r="Y154" s="139">
        <f t="shared" si="1"/>
        <v>0.04</v>
      </c>
      <c r="Z154" s="139">
        <v>0</v>
      </c>
      <c r="AA154" s="140">
        <f t="shared" si="2"/>
        <v>0</v>
      </c>
      <c r="AR154" s="18" t="s">
        <v>144</v>
      </c>
      <c r="AT154" s="18" t="s">
        <v>142</v>
      </c>
      <c r="AU154" s="18" t="s">
        <v>124</v>
      </c>
      <c r="AY154" s="18" t="s">
        <v>118</v>
      </c>
      <c r="BE154" s="141">
        <f t="shared" si="3"/>
        <v>0</v>
      </c>
      <c r="BF154" s="141">
        <f t="shared" si="4"/>
        <v>0</v>
      </c>
      <c r="BG154" s="141">
        <f t="shared" si="5"/>
        <v>0</v>
      </c>
      <c r="BH154" s="141">
        <f t="shared" si="6"/>
        <v>0</v>
      </c>
      <c r="BI154" s="141">
        <f t="shared" si="7"/>
        <v>0</v>
      </c>
      <c r="BJ154" s="18" t="s">
        <v>124</v>
      </c>
      <c r="BK154" s="142">
        <f t="shared" si="8"/>
        <v>0</v>
      </c>
      <c r="BL154" s="18" t="s">
        <v>123</v>
      </c>
      <c r="BM154" s="18" t="s">
        <v>245</v>
      </c>
    </row>
    <row r="155" spans="2:65" s="1" customFormat="1" ht="51" customHeight="1">
      <c r="B155" s="132"/>
      <c r="C155" s="133" t="s">
        <v>246</v>
      </c>
      <c r="D155" s="133" t="s">
        <v>119</v>
      </c>
      <c r="E155" s="134" t="s">
        <v>247</v>
      </c>
      <c r="F155" s="189" t="s">
        <v>248</v>
      </c>
      <c r="G155" s="189"/>
      <c r="H155" s="189"/>
      <c r="I155" s="189"/>
      <c r="J155" s="135" t="s">
        <v>188</v>
      </c>
      <c r="K155" s="136">
        <v>1</v>
      </c>
      <c r="L155" s="190"/>
      <c r="M155" s="190"/>
      <c r="N155" s="190"/>
      <c r="O155" s="190"/>
      <c r="P155" s="190"/>
      <c r="Q155" s="190"/>
      <c r="R155" s="137"/>
      <c r="T155" s="138" t="s">
        <v>5</v>
      </c>
      <c r="U155" s="40" t="s">
        <v>39</v>
      </c>
      <c r="V155" s="139">
        <v>27</v>
      </c>
      <c r="W155" s="139">
        <f t="shared" si="0"/>
        <v>27</v>
      </c>
      <c r="X155" s="139">
        <v>2.4760000000000001E-2</v>
      </c>
      <c r="Y155" s="139">
        <f t="shared" si="1"/>
        <v>2.4760000000000001E-2</v>
      </c>
      <c r="Z155" s="139">
        <v>0</v>
      </c>
      <c r="AA155" s="140">
        <f t="shared" si="2"/>
        <v>0</v>
      </c>
      <c r="AR155" s="18" t="s">
        <v>123</v>
      </c>
      <c r="AT155" s="18" t="s">
        <v>119</v>
      </c>
      <c r="AU155" s="18" t="s">
        <v>124</v>
      </c>
      <c r="AY155" s="18" t="s">
        <v>118</v>
      </c>
      <c r="BE155" s="141">
        <f t="shared" si="3"/>
        <v>0</v>
      </c>
      <c r="BF155" s="141">
        <f t="shared" si="4"/>
        <v>0</v>
      </c>
      <c r="BG155" s="141">
        <f t="shared" si="5"/>
        <v>0</v>
      </c>
      <c r="BH155" s="141">
        <f t="shared" si="6"/>
        <v>0</v>
      </c>
      <c r="BI155" s="141">
        <f t="shared" si="7"/>
        <v>0</v>
      </c>
      <c r="BJ155" s="18" t="s">
        <v>124</v>
      </c>
      <c r="BK155" s="142">
        <f t="shared" si="8"/>
        <v>0</v>
      </c>
      <c r="BL155" s="18" t="s">
        <v>123</v>
      </c>
      <c r="BM155" s="18" t="s">
        <v>249</v>
      </c>
    </row>
    <row r="156" spans="2:65" s="1" customFormat="1" ht="25.5" customHeight="1">
      <c r="B156" s="132"/>
      <c r="C156" s="143" t="s">
        <v>250</v>
      </c>
      <c r="D156" s="143" t="s">
        <v>142</v>
      </c>
      <c r="E156" s="144" t="s">
        <v>251</v>
      </c>
      <c r="F156" s="199" t="s">
        <v>294</v>
      </c>
      <c r="G156" s="199"/>
      <c r="H156" s="199"/>
      <c r="I156" s="199"/>
      <c r="J156" s="145" t="s">
        <v>172</v>
      </c>
      <c r="K156" s="146">
        <v>1</v>
      </c>
      <c r="L156" s="200"/>
      <c r="M156" s="200"/>
      <c r="N156" s="200"/>
      <c r="O156" s="190"/>
      <c r="P156" s="190"/>
      <c r="Q156" s="190"/>
      <c r="R156" s="137"/>
      <c r="T156" s="138" t="s">
        <v>5</v>
      </c>
      <c r="U156" s="40" t="s">
        <v>39</v>
      </c>
      <c r="V156" s="139">
        <v>0</v>
      </c>
      <c r="W156" s="139">
        <f t="shared" si="0"/>
        <v>0</v>
      </c>
      <c r="X156" s="139">
        <v>0.08</v>
      </c>
      <c r="Y156" s="139">
        <f t="shared" si="1"/>
        <v>0.08</v>
      </c>
      <c r="Z156" s="139">
        <v>0</v>
      </c>
      <c r="AA156" s="140">
        <f t="shared" si="2"/>
        <v>0</v>
      </c>
      <c r="AR156" s="18" t="s">
        <v>144</v>
      </c>
      <c r="AT156" s="18" t="s">
        <v>142</v>
      </c>
      <c r="AU156" s="18" t="s">
        <v>124</v>
      </c>
      <c r="AY156" s="18" t="s">
        <v>118</v>
      </c>
      <c r="BE156" s="141">
        <f t="shared" si="3"/>
        <v>0</v>
      </c>
      <c r="BF156" s="141">
        <f t="shared" si="4"/>
        <v>0</v>
      </c>
      <c r="BG156" s="141">
        <f t="shared" si="5"/>
        <v>0</v>
      </c>
      <c r="BH156" s="141">
        <f t="shared" si="6"/>
        <v>0</v>
      </c>
      <c r="BI156" s="141">
        <f t="shared" si="7"/>
        <v>0</v>
      </c>
      <c r="BJ156" s="18" t="s">
        <v>124</v>
      </c>
      <c r="BK156" s="142">
        <f t="shared" si="8"/>
        <v>0</v>
      </c>
      <c r="BL156" s="18" t="s">
        <v>123</v>
      </c>
      <c r="BM156" s="18" t="s">
        <v>252</v>
      </c>
    </row>
    <row r="157" spans="2:65" s="1" customFormat="1" ht="51" customHeight="1">
      <c r="B157" s="132"/>
      <c r="C157" s="133" t="s">
        <v>253</v>
      </c>
      <c r="D157" s="133" t="s">
        <v>119</v>
      </c>
      <c r="E157" s="134" t="s">
        <v>254</v>
      </c>
      <c r="F157" s="189" t="s">
        <v>255</v>
      </c>
      <c r="G157" s="189"/>
      <c r="H157" s="189"/>
      <c r="I157" s="189"/>
      <c r="J157" s="135" t="s">
        <v>188</v>
      </c>
      <c r="K157" s="136">
        <v>2</v>
      </c>
      <c r="L157" s="190"/>
      <c r="M157" s="190"/>
      <c r="N157" s="190"/>
      <c r="O157" s="190"/>
      <c r="P157" s="190"/>
      <c r="Q157" s="190"/>
      <c r="R157" s="137"/>
      <c r="T157" s="138" t="s">
        <v>5</v>
      </c>
      <c r="U157" s="40" t="s">
        <v>39</v>
      </c>
      <c r="V157" s="139">
        <v>4</v>
      </c>
      <c r="W157" s="139">
        <f t="shared" si="0"/>
        <v>8</v>
      </c>
      <c r="X157" s="139">
        <v>5.4999999999999997E-3</v>
      </c>
      <c r="Y157" s="139">
        <f t="shared" si="1"/>
        <v>1.0999999999999999E-2</v>
      </c>
      <c r="Z157" s="139">
        <v>0</v>
      </c>
      <c r="AA157" s="140">
        <f t="shared" si="2"/>
        <v>0</v>
      </c>
      <c r="AR157" s="18" t="s">
        <v>123</v>
      </c>
      <c r="AT157" s="18" t="s">
        <v>119</v>
      </c>
      <c r="AU157" s="18" t="s">
        <v>124</v>
      </c>
      <c r="AY157" s="18" t="s">
        <v>118</v>
      </c>
      <c r="BE157" s="141">
        <f t="shared" si="3"/>
        <v>0</v>
      </c>
      <c r="BF157" s="141">
        <f t="shared" si="4"/>
        <v>0</v>
      </c>
      <c r="BG157" s="141">
        <f t="shared" si="5"/>
        <v>0</v>
      </c>
      <c r="BH157" s="141">
        <f t="shared" si="6"/>
        <v>0</v>
      </c>
      <c r="BI157" s="141">
        <f t="shared" si="7"/>
        <v>0</v>
      </c>
      <c r="BJ157" s="18" t="s">
        <v>124</v>
      </c>
      <c r="BK157" s="142">
        <f t="shared" si="8"/>
        <v>0</v>
      </c>
      <c r="BL157" s="18" t="s">
        <v>123</v>
      </c>
      <c r="BM157" s="18" t="s">
        <v>256</v>
      </c>
    </row>
    <row r="158" spans="2:65" s="1" customFormat="1" ht="25.5" customHeight="1">
      <c r="B158" s="132"/>
      <c r="C158" s="143" t="s">
        <v>257</v>
      </c>
      <c r="D158" s="143" t="s">
        <v>142</v>
      </c>
      <c r="E158" s="144" t="s">
        <v>258</v>
      </c>
      <c r="F158" s="199" t="s">
        <v>295</v>
      </c>
      <c r="G158" s="199"/>
      <c r="H158" s="199"/>
      <c r="I158" s="199"/>
      <c r="J158" s="145" t="s">
        <v>172</v>
      </c>
      <c r="K158" s="146">
        <v>1</v>
      </c>
      <c r="L158" s="200"/>
      <c r="M158" s="200"/>
      <c r="N158" s="200"/>
      <c r="O158" s="190"/>
      <c r="P158" s="190"/>
      <c r="Q158" s="190"/>
      <c r="R158" s="137"/>
      <c r="T158" s="138" t="s">
        <v>5</v>
      </c>
      <c r="U158" s="40" t="s">
        <v>39</v>
      </c>
      <c r="V158" s="139">
        <v>0</v>
      </c>
      <c r="W158" s="139">
        <f t="shared" si="0"/>
        <v>0</v>
      </c>
      <c r="X158" s="139">
        <v>0.05</v>
      </c>
      <c r="Y158" s="139">
        <f t="shared" si="1"/>
        <v>0.05</v>
      </c>
      <c r="Z158" s="139">
        <v>0</v>
      </c>
      <c r="AA158" s="140">
        <f t="shared" si="2"/>
        <v>0</v>
      </c>
      <c r="AR158" s="18" t="s">
        <v>144</v>
      </c>
      <c r="AT158" s="18" t="s">
        <v>142</v>
      </c>
      <c r="AU158" s="18" t="s">
        <v>124</v>
      </c>
      <c r="AY158" s="18" t="s">
        <v>118</v>
      </c>
      <c r="BE158" s="141">
        <f t="shared" si="3"/>
        <v>0</v>
      </c>
      <c r="BF158" s="141">
        <f t="shared" si="4"/>
        <v>0</v>
      </c>
      <c r="BG158" s="141">
        <f t="shared" si="5"/>
        <v>0</v>
      </c>
      <c r="BH158" s="141">
        <f t="shared" si="6"/>
        <v>0</v>
      </c>
      <c r="BI158" s="141">
        <f t="shared" si="7"/>
        <v>0</v>
      </c>
      <c r="BJ158" s="18" t="s">
        <v>124</v>
      </c>
      <c r="BK158" s="142">
        <f t="shared" si="8"/>
        <v>0</v>
      </c>
      <c r="BL158" s="18" t="s">
        <v>123</v>
      </c>
      <c r="BM158" s="18" t="s">
        <v>259</v>
      </c>
    </row>
    <row r="159" spans="2:65" s="1" customFormat="1" ht="25.5" customHeight="1">
      <c r="B159" s="132"/>
      <c r="C159" s="143" t="s">
        <v>260</v>
      </c>
      <c r="D159" s="143" t="s">
        <v>142</v>
      </c>
      <c r="E159" s="144" t="s">
        <v>261</v>
      </c>
      <c r="F159" s="199" t="s">
        <v>296</v>
      </c>
      <c r="G159" s="199"/>
      <c r="H159" s="199"/>
      <c r="I159" s="199"/>
      <c r="J159" s="145" t="s">
        <v>172</v>
      </c>
      <c r="K159" s="146">
        <v>1</v>
      </c>
      <c r="L159" s="200"/>
      <c r="M159" s="200"/>
      <c r="N159" s="200"/>
      <c r="O159" s="190"/>
      <c r="P159" s="190"/>
      <c r="Q159" s="190"/>
      <c r="R159" s="137"/>
      <c r="T159" s="138" t="s">
        <v>5</v>
      </c>
      <c r="U159" s="40" t="s">
        <v>39</v>
      </c>
      <c r="V159" s="139">
        <v>0</v>
      </c>
      <c r="W159" s="139">
        <f t="shared" si="0"/>
        <v>0</v>
      </c>
      <c r="X159" s="139">
        <v>0.03</v>
      </c>
      <c r="Y159" s="139">
        <f t="shared" si="1"/>
        <v>0.03</v>
      </c>
      <c r="Z159" s="139">
        <v>0</v>
      </c>
      <c r="AA159" s="140">
        <f t="shared" si="2"/>
        <v>0</v>
      </c>
      <c r="AR159" s="18" t="s">
        <v>144</v>
      </c>
      <c r="AT159" s="18" t="s">
        <v>142</v>
      </c>
      <c r="AU159" s="18" t="s">
        <v>124</v>
      </c>
      <c r="AY159" s="18" t="s">
        <v>118</v>
      </c>
      <c r="BE159" s="141">
        <f t="shared" si="3"/>
        <v>0</v>
      </c>
      <c r="BF159" s="141">
        <f t="shared" si="4"/>
        <v>0</v>
      </c>
      <c r="BG159" s="141">
        <f t="shared" si="5"/>
        <v>0</v>
      </c>
      <c r="BH159" s="141">
        <f t="shared" si="6"/>
        <v>0</v>
      </c>
      <c r="BI159" s="141">
        <f t="shared" si="7"/>
        <v>0</v>
      </c>
      <c r="BJ159" s="18" t="s">
        <v>124</v>
      </c>
      <c r="BK159" s="142">
        <f t="shared" si="8"/>
        <v>0</v>
      </c>
      <c r="BL159" s="18" t="s">
        <v>123</v>
      </c>
      <c r="BM159" s="18" t="s">
        <v>262</v>
      </c>
    </row>
    <row r="160" spans="2:65" s="1" customFormat="1" ht="51" customHeight="1">
      <c r="B160" s="132"/>
      <c r="C160" s="133" t="s">
        <v>263</v>
      </c>
      <c r="D160" s="133" t="s">
        <v>119</v>
      </c>
      <c r="E160" s="134" t="s">
        <v>264</v>
      </c>
      <c r="F160" s="189" t="s">
        <v>265</v>
      </c>
      <c r="G160" s="189"/>
      <c r="H160" s="189"/>
      <c r="I160" s="189"/>
      <c r="J160" s="135" t="s">
        <v>188</v>
      </c>
      <c r="K160" s="136">
        <v>15</v>
      </c>
      <c r="L160" s="190"/>
      <c r="M160" s="190"/>
      <c r="N160" s="190"/>
      <c r="O160" s="190"/>
      <c r="P160" s="190"/>
      <c r="Q160" s="190"/>
      <c r="R160" s="137"/>
      <c r="T160" s="138" t="s">
        <v>5</v>
      </c>
      <c r="U160" s="40" t="s">
        <v>39</v>
      </c>
      <c r="V160" s="139">
        <v>4</v>
      </c>
      <c r="W160" s="139">
        <f t="shared" si="0"/>
        <v>60</v>
      </c>
      <c r="X160" s="139">
        <v>5.4999999999999997E-3</v>
      </c>
      <c r="Y160" s="139">
        <f t="shared" si="1"/>
        <v>8.249999999999999E-2</v>
      </c>
      <c r="Z160" s="139">
        <v>0</v>
      </c>
      <c r="AA160" s="140">
        <f t="shared" si="2"/>
        <v>0</v>
      </c>
      <c r="AR160" s="18" t="s">
        <v>123</v>
      </c>
      <c r="AT160" s="18" t="s">
        <v>119</v>
      </c>
      <c r="AU160" s="18" t="s">
        <v>124</v>
      </c>
      <c r="AY160" s="18" t="s">
        <v>118</v>
      </c>
      <c r="BE160" s="141">
        <f t="shared" si="3"/>
        <v>0</v>
      </c>
      <c r="BF160" s="141">
        <f t="shared" si="4"/>
        <v>0</v>
      </c>
      <c r="BG160" s="141">
        <f t="shared" si="5"/>
        <v>0</v>
      </c>
      <c r="BH160" s="141">
        <f t="shared" si="6"/>
        <v>0</v>
      </c>
      <c r="BI160" s="141">
        <f t="shared" si="7"/>
        <v>0</v>
      </c>
      <c r="BJ160" s="18" t="s">
        <v>124</v>
      </c>
      <c r="BK160" s="142">
        <f t="shared" si="8"/>
        <v>0</v>
      </c>
      <c r="BL160" s="18" t="s">
        <v>123</v>
      </c>
      <c r="BM160" s="18" t="s">
        <v>266</v>
      </c>
    </row>
    <row r="161" spans="2:65" s="1" customFormat="1" ht="25.5" customHeight="1">
      <c r="B161" s="132"/>
      <c r="C161" s="143" t="s">
        <v>267</v>
      </c>
      <c r="D161" s="143" t="s">
        <v>142</v>
      </c>
      <c r="E161" s="144" t="s">
        <v>268</v>
      </c>
      <c r="F161" s="199" t="s">
        <v>297</v>
      </c>
      <c r="G161" s="199"/>
      <c r="H161" s="199"/>
      <c r="I161" s="199"/>
      <c r="J161" s="145" t="s">
        <v>172</v>
      </c>
      <c r="K161" s="146">
        <v>15</v>
      </c>
      <c r="L161" s="200"/>
      <c r="M161" s="200"/>
      <c r="N161" s="200"/>
      <c r="O161" s="190"/>
      <c r="P161" s="190"/>
      <c r="Q161" s="190"/>
      <c r="R161" s="137"/>
      <c r="T161" s="138" t="s">
        <v>5</v>
      </c>
      <c r="U161" s="40" t="s">
        <v>39</v>
      </c>
      <c r="V161" s="139">
        <v>0</v>
      </c>
      <c r="W161" s="139">
        <f t="shared" si="0"/>
        <v>0</v>
      </c>
      <c r="X161" s="139">
        <v>0.03</v>
      </c>
      <c r="Y161" s="139">
        <f t="shared" si="1"/>
        <v>0.44999999999999996</v>
      </c>
      <c r="Z161" s="139">
        <v>0</v>
      </c>
      <c r="AA161" s="140">
        <f t="shared" si="2"/>
        <v>0</v>
      </c>
      <c r="AR161" s="18" t="s">
        <v>144</v>
      </c>
      <c r="AT161" s="18" t="s">
        <v>142</v>
      </c>
      <c r="AU161" s="18" t="s">
        <v>124</v>
      </c>
      <c r="AY161" s="18" t="s">
        <v>118</v>
      </c>
      <c r="BE161" s="141">
        <f t="shared" si="3"/>
        <v>0</v>
      </c>
      <c r="BF161" s="141">
        <f t="shared" si="4"/>
        <v>0</v>
      </c>
      <c r="BG161" s="141">
        <f t="shared" si="5"/>
        <v>0</v>
      </c>
      <c r="BH161" s="141">
        <f t="shared" si="6"/>
        <v>0</v>
      </c>
      <c r="BI161" s="141">
        <f t="shared" si="7"/>
        <v>0</v>
      </c>
      <c r="BJ161" s="18" t="s">
        <v>124</v>
      </c>
      <c r="BK161" s="142">
        <f t="shared" si="8"/>
        <v>0</v>
      </c>
      <c r="BL161" s="18" t="s">
        <v>123</v>
      </c>
      <c r="BM161" s="18" t="s">
        <v>269</v>
      </c>
    </row>
    <row r="162" spans="2:65" s="1" customFormat="1" ht="38.25" customHeight="1">
      <c r="B162" s="132"/>
      <c r="C162" s="133" t="s">
        <v>270</v>
      </c>
      <c r="D162" s="133" t="s">
        <v>119</v>
      </c>
      <c r="E162" s="134" t="s">
        <v>271</v>
      </c>
      <c r="F162" s="189" t="s">
        <v>272</v>
      </c>
      <c r="G162" s="189"/>
      <c r="H162" s="189"/>
      <c r="I162" s="189"/>
      <c r="J162" s="135" t="s">
        <v>172</v>
      </c>
      <c r="K162" s="136">
        <v>5</v>
      </c>
      <c r="L162" s="190"/>
      <c r="M162" s="190"/>
      <c r="N162" s="190"/>
      <c r="O162" s="190"/>
      <c r="P162" s="190"/>
      <c r="Q162" s="190"/>
      <c r="R162" s="137"/>
      <c r="T162" s="138" t="s">
        <v>5</v>
      </c>
      <c r="U162" s="40" t="s">
        <v>39</v>
      </c>
      <c r="V162" s="139">
        <v>0.84</v>
      </c>
      <c r="W162" s="139">
        <f t="shared" si="0"/>
        <v>4.2</v>
      </c>
      <c r="X162" s="139">
        <v>4.6999999999999999E-4</v>
      </c>
      <c r="Y162" s="139">
        <f t="shared" si="1"/>
        <v>2.3500000000000001E-3</v>
      </c>
      <c r="Z162" s="139">
        <v>0</v>
      </c>
      <c r="AA162" s="140">
        <f t="shared" si="2"/>
        <v>0</v>
      </c>
      <c r="AR162" s="18" t="s">
        <v>123</v>
      </c>
      <c r="AT162" s="18" t="s">
        <v>119</v>
      </c>
      <c r="AU162" s="18" t="s">
        <v>124</v>
      </c>
      <c r="AY162" s="18" t="s">
        <v>118</v>
      </c>
      <c r="BE162" s="141">
        <f t="shared" si="3"/>
        <v>0</v>
      </c>
      <c r="BF162" s="141">
        <f t="shared" si="4"/>
        <v>0</v>
      </c>
      <c r="BG162" s="141">
        <f t="shared" si="5"/>
        <v>0</v>
      </c>
      <c r="BH162" s="141">
        <f t="shared" si="6"/>
        <v>0</v>
      </c>
      <c r="BI162" s="141">
        <f t="shared" si="7"/>
        <v>0</v>
      </c>
      <c r="BJ162" s="18" t="s">
        <v>124</v>
      </c>
      <c r="BK162" s="142">
        <f t="shared" si="8"/>
        <v>0</v>
      </c>
      <c r="BL162" s="18" t="s">
        <v>123</v>
      </c>
      <c r="BM162" s="18" t="s">
        <v>273</v>
      </c>
    </row>
    <row r="163" spans="2:65" s="1" customFormat="1" ht="25.5" customHeight="1">
      <c r="B163" s="132"/>
      <c r="C163" s="143" t="s">
        <v>274</v>
      </c>
      <c r="D163" s="143" t="s">
        <v>142</v>
      </c>
      <c r="E163" s="144" t="s">
        <v>275</v>
      </c>
      <c r="F163" s="199" t="s">
        <v>298</v>
      </c>
      <c r="G163" s="199"/>
      <c r="H163" s="199"/>
      <c r="I163" s="199"/>
      <c r="J163" s="145" t="s">
        <v>172</v>
      </c>
      <c r="K163" s="146">
        <v>5</v>
      </c>
      <c r="L163" s="200"/>
      <c r="M163" s="200"/>
      <c r="N163" s="200"/>
      <c r="O163" s="190"/>
      <c r="P163" s="190"/>
      <c r="Q163" s="190"/>
      <c r="R163" s="137"/>
      <c r="T163" s="138" t="s">
        <v>5</v>
      </c>
      <c r="U163" s="40" t="s">
        <v>39</v>
      </c>
      <c r="V163" s="139">
        <v>0</v>
      </c>
      <c r="W163" s="139">
        <f t="shared" si="0"/>
        <v>0</v>
      </c>
      <c r="X163" s="139">
        <v>5.5E-2</v>
      </c>
      <c r="Y163" s="139">
        <f t="shared" si="1"/>
        <v>0.27500000000000002</v>
      </c>
      <c r="Z163" s="139">
        <v>0</v>
      </c>
      <c r="AA163" s="140">
        <f t="shared" si="2"/>
        <v>0</v>
      </c>
      <c r="AR163" s="18" t="s">
        <v>144</v>
      </c>
      <c r="AT163" s="18" t="s">
        <v>142</v>
      </c>
      <c r="AU163" s="18" t="s">
        <v>124</v>
      </c>
      <c r="AY163" s="18" t="s">
        <v>118</v>
      </c>
      <c r="BE163" s="141">
        <f t="shared" si="3"/>
        <v>0</v>
      </c>
      <c r="BF163" s="141">
        <f t="shared" si="4"/>
        <v>0</v>
      </c>
      <c r="BG163" s="141">
        <f t="shared" si="5"/>
        <v>0</v>
      </c>
      <c r="BH163" s="141">
        <f t="shared" si="6"/>
        <v>0</v>
      </c>
      <c r="BI163" s="141">
        <f t="shared" si="7"/>
        <v>0</v>
      </c>
      <c r="BJ163" s="18" t="s">
        <v>124</v>
      </c>
      <c r="BK163" s="142">
        <f t="shared" si="8"/>
        <v>0</v>
      </c>
      <c r="BL163" s="18" t="s">
        <v>123</v>
      </c>
      <c r="BM163" s="18" t="s">
        <v>276</v>
      </c>
    </row>
    <row r="164" spans="2:65" s="9" customFormat="1" ht="29.85" customHeight="1">
      <c r="B164" s="121"/>
      <c r="C164" s="122"/>
      <c r="D164" s="131" t="s">
        <v>102</v>
      </c>
      <c r="E164" s="131"/>
      <c r="F164" s="131"/>
      <c r="G164" s="131"/>
      <c r="H164" s="131"/>
      <c r="I164" s="131"/>
      <c r="J164" s="131"/>
      <c r="K164" s="131"/>
      <c r="L164" s="131"/>
      <c r="M164" s="131"/>
      <c r="N164" s="197"/>
      <c r="O164" s="198"/>
      <c r="P164" s="198"/>
      <c r="Q164" s="198"/>
      <c r="R164" s="124"/>
      <c r="T164" s="125"/>
      <c r="U164" s="122"/>
      <c r="V164" s="122"/>
      <c r="W164" s="126">
        <f>W165</f>
        <v>224.274258</v>
      </c>
      <c r="X164" s="122"/>
      <c r="Y164" s="126">
        <f>Y165</f>
        <v>0</v>
      </c>
      <c r="Z164" s="122"/>
      <c r="AA164" s="127">
        <f>AA165</f>
        <v>0</v>
      </c>
      <c r="AR164" s="128" t="s">
        <v>77</v>
      </c>
      <c r="AT164" s="129" t="s">
        <v>71</v>
      </c>
      <c r="AU164" s="129" t="s">
        <v>77</v>
      </c>
      <c r="AY164" s="128" t="s">
        <v>118</v>
      </c>
      <c r="BK164" s="130">
        <f>BK165</f>
        <v>0</v>
      </c>
    </row>
    <row r="165" spans="2:65" s="1" customFormat="1" ht="38.25" customHeight="1">
      <c r="B165" s="132"/>
      <c r="C165" s="133" t="s">
        <v>277</v>
      </c>
      <c r="D165" s="133" t="s">
        <v>119</v>
      </c>
      <c r="E165" s="134" t="s">
        <v>278</v>
      </c>
      <c r="F165" s="189" t="s">
        <v>279</v>
      </c>
      <c r="G165" s="189"/>
      <c r="H165" s="189"/>
      <c r="I165" s="189"/>
      <c r="J165" s="135" t="s">
        <v>280</v>
      </c>
      <c r="K165" s="136">
        <v>114.309</v>
      </c>
      <c r="L165" s="190"/>
      <c r="M165" s="190"/>
      <c r="N165" s="190"/>
      <c r="O165" s="190"/>
      <c r="P165" s="190"/>
      <c r="Q165" s="190"/>
      <c r="R165" s="137"/>
      <c r="T165" s="138" t="s">
        <v>5</v>
      </c>
      <c r="U165" s="147" t="s">
        <v>39</v>
      </c>
      <c r="V165" s="148">
        <v>1.962</v>
      </c>
      <c r="W165" s="148">
        <f>V165*K165</f>
        <v>224.274258</v>
      </c>
      <c r="X165" s="148">
        <v>0</v>
      </c>
      <c r="Y165" s="148">
        <f>X165*K165</f>
        <v>0</v>
      </c>
      <c r="Z165" s="148">
        <v>0</v>
      </c>
      <c r="AA165" s="149">
        <f>Z165*K165</f>
        <v>0</v>
      </c>
      <c r="AR165" s="18" t="s">
        <v>123</v>
      </c>
      <c r="AT165" s="18" t="s">
        <v>119</v>
      </c>
      <c r="AU165" s="18" t="s">
        <v>124</v>
      </c>
      <c r="AY165" s="18" t="s">
        <v>118</v>
      </c>
      <c r="BE165" s="141">
        <f>IF(U165="základná",N165,0)</f>
        <v>0</v>
      </c>
      <c r="BF165" s="141">
        <f>IF(U165="znížená",N165,0)</f>
        <v>0</v>
      </c>
      <c r="BG165" s="141">
        <f>IF(U165="zákl. prenesená",N165,0)</f>
        <v>0</v>
      </c>
      <c r="BH165" s="141">
        <f>IF(U165="zníž. prenesená",N165,0)</f>
        <v>0</v>
      </c>
      <c r="BI165" s="141">
        <f>IF(U165="nulová",N165,0)</f>
        <v>0</v>
      </c>
      <c r="BJ165" s="18" t="s">
        <v>124</v>
      </c>
      <c r="BK165" s="142">
        <f>ROUND(L165*K165,3)</f>
        <v>0</v>
      </c>
      <c r="BL165" s="18" t="s">
        <v>123</v>
      </c>
      <c r="BM165" s="18" t="s">
        <v>281</v>
      </c>
    </row>
    <row r="166" spans="2:65" s="1" customFormat="1" ht="6.95" customHeight="1">
      <c r="B166" s="55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7"/>
    </row>
  </sheetData>
  <mergeCells count="194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H1:K1"/>
    <mergeCell ref="S2:AC2"/>
    <mergeCell ref="F165:I165"/>
    <mergeCell ref="L165:M165"/>
    <mergeCell ref="N165:Q165"/>
    <mergeCell ref="N114:Q114"/>
    <mergeCell ref="N115:Q115"/>
    <mergeCell ref="N116:Q116"/>
    <mergeCell ref="N120:Q120"/>
    <mergeCell ref="N124:Q124"/>
    <mergeCell ref="N126:Q126"/>
    <mergeCell ref="N131:Q131"/>
    <mergeCell ref="N164:Q164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</mergeCells>
  <hyperlinks>
    <hyperlink ref="F1:G1" location="C2" display="1) Krycí list rozpočtu"/>
    <hyperlink ref="H1:K1" location="C85" display="2) Rekapitulácia rozpočtu"/>
    <hyperlink ref="L1" location="C11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09882 - Detské ihrisko</vt:lpstr>
      <vt:lpstr>'09882 - Detské ihrisko'!Názvy_tlače</vt:lpstr>
      <vt:lpstr>'Rekapitulácia stavby'!Názvy_tlače</vt:lpstr>
      <vt:lpstr>'09882 - Detské ihrisko'!Oblasť_tlače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ntb</cp:lastModifiedBy>
  <dcterms:created xsi:type="dcterms:W3CDTF">2018-05-17T16:04:36Z</dcterms:created>
  <dcterms:modified xsi:type="dcterms:W3CDTF">2019-03-03T19:27:24Z</dcterms:modified>
</cp:coreProperties>
</file>